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CUMENTI\CAD\CARTINE\"/>
    </mc:Choice>
  </mc:AlternateContent>
  <bookViews>
    <workbookView xWindow="0" yWindow="0" windowWidth="21165" windowHeight="8190"/>
  </bookViews>
  <sheets>
    <sheet name="PAPPATORIA" sheetId="1" r:id="rId1"/>
    <sheet name="ELIMINATI" sheetId="2" r:id="rId2"/>
  </sheets>
  <definedNames>
    <definedName name="_xlnm.Print_Area" localSheetId="0">Tabella1[#All]</definedName>
    <definedName name="PBUONI">PAPPATORIA!#REF!</definedName>
    <definedName name="PKM">PAPPATORIA!#REF!</definedName>
    <definedName name="PLOCATION">PAPPATORIA!#REF!</definedName>
    <definedName name="PPARCHEGGIO">PAPPATORIA!#REF!</definedName>
    <definedName name="PPREZZO">PAPPATORIA!#REF!</definedName>
    <definedName name="PQUALITA">PAPPATORIA!#REF!</definedName>
    <definedName name="PRITORNO">PAPPATORIA!#REF!</definedName>
    <definedName name="PSIMPATIA">PAPPATORIA!#REF!</definedName>
    <definedName name="_xlnm.Print_Titles" localSheetId="0">PAPPATORIA!$1:$1</definedName>
    <definedName name="UFF.X">PAPPATORIA!$AH$17</definedName>
    <definedName name="UFF.Y">PAPPATORIA!$AJ$17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0" i="1" l="1"/>
  <c r="I140" i="1"/>
  <c r="Y140" i="1" s="1"/>
  <c r="W140" i="1"/>
  <c r="X140" i="1"/>
  <c r="Z140" i="1"/>
  <c r="AA140" i="1"/>
  <c r="AB140" i="1"/>
  <c r="AC140" i="1"/>
  <c r="AD140" i="1"/>
  <c r="B144" i="1"/>
  <c r="I144" i="1"/>
  <c r="Y144" i="1" s="1"/>
  <c r="W144" i="1"/>
  <c r="X144" i="1"/>
  <c r="Z144" i="1"/>
  <c r="AA144" i="1"/>
  <c r="AB144" i="1"/>
  <c r="AC144" i="1"/>
  <c r="AD144" i="1"/>
  <c r="B105" i="1"/>
  <c r="I105" i="1"/>
  <c r="Y105" i="1" s="1"/>
  <c r="W105" i="1"/>
  <c r="X105" i="1"/>
  <c r="Z105" i="1"/>
  <c r="AA105" i="1"/>
  <c r="AB105" i="1"/>
  <c r="AC105" i="1"/>
  <c r="AD105" i="1"/>
  <c r="B5" i="1" l="1"/>
  <c r="I5" i="1"/>
  <c r="Y5" i="1" s="1"/>
  <c r="W5" i="1"/>
  <c r="X5" i="1"/>
  <c r="Z5" i="1"/>
  <c r="AA5" i="1"/>
  <c r="AB5" i="1"/>
  <c r="AC5" i="1"/>
  <c r="AD5" i="1"/>
  <c r="B143" i="1" l="1"/>
  <c r="I143" i="1"/>
  <c r="Y143" i="1" s="1"/>
  <c r="W143" i="1"/>
  <c r="X143" i="1"/>
  <c r="Z143" i="1"/>
  <c r="AA143" i="1"/>
  <c r="AB143" i="1"/>
  <c r="AC143" i="1"/>
  <c r="AD143" i="1"/>
  <c r="B211" i="1" l="1"/>
  <c r="I211" i="1"/>
  <c r="Y211" i="1" s="1"/>
  <c r="W211" i="1"/>
  <c r="X211" i="1"/>
  <c r="Z211" i="1"/>
  <c r="AA211" i="1"/>
  <c r="AB211" i="1"/>
  <c r="AC211" i="1"/>
  <c r="AD211" i="1"/>
  <c r="B204" i="1"/>
  <c r="I204" i="1"/>
  <c r="Y204" i="1" s="1"/>
  <c r="W204" i="1"/>
  <c r="X204" i="1"/>
  <c r="Z204" i="1"/>
  <c r="AA204" i="1"/>
  <c r="AB204" i="1"/>
  <c r="AC204" i="1"/>
  <c r="AD204" i="1"/>
  <c r="B116" i="1"/>
  <c r="I116" i="1"/>
  <c r="Y116" i="1" s="1"/>
  <c r="W116" i="1"/>
  <c r="X116" i="1"/>
  <c r="Z116" i="1"/>
  <c r="AA116" i="1"/>
  <c r="AB116" i="1"/>
  <c r="AC116" i="1"/>
  <c r="AD116" i="1"/>
  <c r="B162" i="1"/>
  <c r="I162" i="1"/>
  <c r="Y162" i="1" s="1"/>
  <c r="W162" i="1"/>
  <c r="X162" i="1"/>
  <c r="Z162" i="1"/>
  <c r="AA162" i="1"/>
  <c r="AB162" i="1"/>
  <c r="AC162" i="1"/>
  <c r="AD162" i="1"/>
  <c r="B135" i="1"/>
  <c r="I135" i="1"/>
  <c r="Y135" i="1" s="1"/>
  <c r="W135" i="1"/>
  <c r="X135" i="1"/>
  <c r="Z135" i="1"/>
  <c r="AA135" i="1"/>
  <c r="AB135" i="1"/>
  <c r="AC135" i="1"/>
  <c r="AD135" i="1"/>
  <c r="B127" i="1"/>
  <c r="I127" i="1"/>
  <c r="Y127" i="1" s="1"/>
  <c r="W127" i="1"/>
  <c r="X127" i="1"/>
  <c r="Z127" i="1"/>
  <c r="AA127" i="1"/>
  <c r="AB127" i="1"/>
  <c r="AC127" i="1"/>
  <c r="AD127" i="1"/>
  <c r="B123" i="1"/>
  <c r="I123" i="1"/>
  <c r="Y123" i="1" s="1"/>
  <c r="W123" i="1"/>
  <c r="X123" i="1"/>
  <c r="Z123" i="1"/>
  <c r="AA123" i="1"/>
  <c r="AB123" i="1"/>
  <c r="AC123" i="1"/>
  <c r="AD123" i="1"/>
  <c r="B202" i="1"/>
  <c r="I202" i="1"/>
  <c r="Y202" i="1" s="1"/>
  <c r="W202" i="1"/>
  <c r="X202" i="1"/>
  <c r="Z202" i="1"/>
  <c r="AA202" i="1"/>
  <c r="AB202" i="1"/>
  <c r="AC202" i="1"/>
  <c r="AD202" i="1"/>
  <c r="B203" i="1"/>
  <c r="I203" i="1"/>
  <c r="Y203" i="1" s="1"/>
  <c r="W203" i="1"/>
  <c r="X203" i="1"/>
  <c r="Z203" i="1"/>
  <c r="AA203" i="1"/>
  <c r="AB203" i="1"/>
  <c r="AC203" i="1"/>
  <c r="AD203" i="1"/>
  <c r="B147" i="1"/>
  <c r="I147" i="1"/>
  <c r="Y147" i="1" s="1"/>
  <c r="W147" i="1"/>
  <c r="X147" i="1"/>
  <c r="Z147" i="1"/>
  <c r="AA147" i="1"/>
  <c r="AB147" i="1"/>
  <c r="AC147" i="1"/>
  <c r="AD147" i="1"/>
  <c r="B152" i="1"/>
  <c r="I152" i="1"/>
  <c r="Y152" i="1" s="1"/>
  <c r="W152" i="1"/>
  <c r="X152" i="1"/>
  <c r="Z152" i="1"/>
  <c r="AA152" i="1"/>
  <c r="AB152" i="1"/>
  <c r="AC152" i="1"/>
  <c r="AD152" i="1"/>
  <c r="B109" i="1"/>
  <c r="I109" i="1"/>
  <c r="Y109" i="1" s="1"/>
  <c r="W109" i="1"/>
  <c r="X109" i="1"/>
  <c r="Z109" i="1"/>
  <c r="AA109" i="1"/>
  <c r="AB109" i="1"/>
  <c r="AC109" i="1"/>
  <c r="AD109" i="1"/>
  <c r="B130" i="1"/>
  <c r="I130" i="1"/>
  <c r="Y130" i="1" s="1"/>
  <c r="W130" i="1"/>
  <c r="X130" i="1"/>
  <c r="Z130" i="1"/>
  <c r="AA130" i="1"/>
  <c r="AB130" i="1"/>
  <c r="AC130" i="1"/>
  <c r="AD130" i="1"/>
  <c r="B141" i="1"/>
  <c r="I141" i="1"/>
  <c r="Y141" i="1" s="1"/>
  <c r="W141" i="1"/>
  <c r="X141" i="1"/>
  <c r="Z141" i="1"/>
  <c r="AA141" i="1"/>
  <c r="AB141" i="1"/>
  <c r="AC141" i="1"/>
  <c r="AD141" i="1"/>
  <c r="B183" i="1"/>
  <c r="I183" i="1"/>
  <c r="Y183" i="1" s="1"/>
  <c r="W183" i="1"/>
  <c r="X183" i="1"/>
  <c r="Z183" i="1"/>
  <c r="AA183" i="1"/>
  <c r="AB183" i="1"/>
  <c r="AC183" i="1"/>
  <c r="AD183" i="1"/>
  <c r="B160" i="1"/>
  <c r="I160" i="1"/>
  <c r="Y160" i="1" s="1"/>
  <c r="W160" i="1"/>
  <c r="X160" i="1"/>
  <c r="Z160" i="1"/>
  <c r="AA160" i="1"/>
  <c r="AB160" i="1"/>
  <c r="AC160" i="1"/>
  <c r="AD160" i="1"/>
  <c r="B134" i="1"/>
  <c r="I134" i="1"/>
  <c r="Y134" i="1" s="1"/>
  <c r="W134" i="1"/>
  <c r="X134" i="1"/>
  <c r="Z134" i="1"/>
  <c r="AA134" i="1"/>
  <c r="AB134" i="1"/>
  <c r="AC134" i="1"/>
  <c r="AD134" i="1"/>
  <c r="B184" i="1"/>
  <c r="I184" i="1"/>
  <c r="Y184" i="1" s="1"/>
  <c r="W184" i="1"/>
  <c r="X184" i="1"/>
  <c r="Z184" i="1"/>
  <c r="AA184" i="1"/>
  <c r="AB184" i="1"/>
  <c r="AC184" i="1"/>
  <c r="AD184" i="1"/>
  <c r="B118" i="1"/>
  <c r="I118" i="1"/>
  <c r="Y118" i="1" s="1"/>
  <c r="W118" i="1"/>
  <c r="X118" i="1"/>
  <c r="Z118" i="1"/>
  <c r="AA118" i="1"/>
  <c r="AB118" i="1"/>
  <c r="AC118" i="1"/>
  <c r="AD118" i="1"/>
  <c r="B195" i="1"/>
  <c r="I195" i="1"/>
  <c r="Y195" i="1" s="1"/>
  <c r="W195" i="1"/>
  <c r="X195" i="1"/>
  <c r="Z195" i="1"/>
  <c r="AA195" i="1"/>
  <c r="AB195" i="1"/>
  <c r="AC195" i="1"/>
  <c r="AD195" i="1"/>
  <c r="B110" i="1"/>
  <c r="I110" i="1"/>
  <c r="Y110" i="1" s="1"/>
  <c r="W110" i="1"/>
  <c r="X110" i="1"/>
  <c r="Z110" i="1"/>
  <c r="AA110" i="1"/>
  <c r="AB110" i="1"/>
  <c r="AC110" i="1"/>
  <c r="AD110" i="1"/>
  <c r="B148" i="1"/>
  <c r="I148" i="1"/>
  <c r="Y148" i="1" s="1"/>
  <c r="W148" i="1"/>
  <c r="X148" i="1"/>
  <c r="Z148" i="1"/>
  <c r="AA148" i="1"/>
  <c r="AB148" i="1"/>
  <c r="AC148" i="1"/>
  <c r="AD148" i="1"/>
  <c r="B175" i="1"/>
  <c r="I175" i="1"/>
  <c r="Y175" i="1" s="1"/>
  <c r="W175" i="1"/>
  <c r="X175" i="1"/>
  <c r="Z175" i="1"/>
  <c r="AA175" i="1"/>
  <c r="AB175" i="1"/>
  <c r="AC175" i="1"/>
  <c r="AD175" i="1"/>
  <c r="B131" i="1"/>
  <c r="I131" i="1"/>
  <c r="Y131" i="1" s="1"/>
  <c r="W131" i="1"/>
  <c r="X131" i="1"/>
  <c r="Z131" i="1"/>
  <c r="AA131" i="1"/>
  <c r="AB131" i="1"/>
  <c r="AC131" i="1"/>
  <c r="AD131" i="1"/>
  <c r="B185" i="1"/>
  <c r="I185" i="1"/>
  <c r="Y185" i="1" s="1"/>
  <c r="W185" i="1"/>
  <c r="X185" i="1"/>
  <c r="Z185" i="1"/>
  <c r="AA185" i="1"/>
  <c r="AB185" i="1"/>
  <c r="AC185" i="1"/>
  <c r="AD185" i="1"/>
  <c r="B139" i="1"/>
  <c r="I139" i="1"/>
  <c r="Y139" i="1" s="1"/>
  <c r="W139" i="1"/>
  <c r="X139" i="1"/>
  <c r="Z139" i="1"/>
  <c r="AA139" i="1"/>
  <c r="AB139" i="1"/>
  <c r="AC139" i="1"/>
  <c r="AD139" i="1"/>
  <c r="B146" i="1"/>
  <c r="I146" i="1"/>
  <c r="Y146" i="1" s="1"/>
  <c r="W146" i="1"/>
  <c r="X146" i="1"/>
  <c r="Z146" i="1"/>
  <c r="AA146" i="1"/>
  <c r="AB146" i="1"/>
  <c r="AC146" i="1"/>
  <c r="AD146" i="1"/>
  <c r="B179" i="1"/>
  <c r="I179" i="1"/>
  <c r="Y179" i="1" s="1"/>
  <c r="W179" i="1"/>
  <c r="X179" i="1"/>
  <c r="Z179" i="1"/>
  <c r="AA179" i="1"/>
  <c r="AB179" i="1"/>
  <c r="AC179" i="1"/>
  <c r="AD179" i="1"/>
  <c r="B178" i="1"/>
  <c r="I178" i="1"/>
  <c r="Y178" i="1" s="1"/>
  <c r="W178" i="1"/>
  <c r="X178" i="1"/>
  <c r="Z178" i="1"/>
  <c r="AA178" i="1"/>
  <c r="AB178" i="1"/>
  <c r="AC178" i="1"/>
  <c r="AD178" i="1"/>
  <c r="B186" i="1"/>
  <c r="I186" i="1"/>
  <c r="Y186" i="1" s="1"/>
  <c r="W186" i="1"/>
  <c r="X186" i="1"/>
  <c r="Z186" i="1"/>
  <c r="AA186" i="1"/>
  <c r="AB186" i="1"/>
  <c r="AC186" i="1"/>
  <c r="AD186" i="1"/>
  <c r="B111" i="1" l="1"/>
  <c r="I111" i="1"/>
  <c r="Y111" i="1" s="1"/>
  <c r="W111" i="1"/>
  <c r="X111" i="1"/>
  <c r="Z111" i="1"/>
  <c r="AA111" i="1"/>
  <c r="AB111" i="1"/>
  <c r="AC111" i="1"/>
  <c r="AD111" i="1"/>
  <c r="B168" i="1" l="1"/>
  <c r="I168" i="1"/>
  <c r="Y168" i="1" s="1"/>
  <c r="W168" i="1"/>
  <c r="X168" i="1"/>
  <c r="Z168" i="1"/>
  <c r="AA168" i="1"/>
  <c r="AB168" i="1"/>
  <c r="AC168" i="1"/>
  <c r="AD168" i="1"/>
  <c r="B155" i="1"/>
  <c r="I155" i="1"/>
  <c r="Y155" i="1" s="1"/>
  <c r="W155" i="1"/>
  <c r="X155" i="1"/>
  <c r="Z155" i="1"/>
  <c r="AA155" i="1"/>
  <c r="AB155" i="1"/>
  <c r="AC155" i="1"/>
  <c r="AD155" i="1"/>
  <c r="B154" i="1"/>
  <c r="I154" i="1"/>
  <c r="Y154" i="1" s="1"/>
  <c r="W154" i="1"/>
  <c r="X154" i="1"/>
  <c r="Z154" i="1"/>
  <c r="AA154" i="1"/>
  <c r="AB154" i="1"/>
  <c r="AC154" i="1"/>
  <c r="AD154" i="1"/>
  <c r="B16" i="1"/>
  <c r="I16" i="1"/>
  <c r="Y16" i="1" s="1"/>
  <c r="W16" i="1"/>
  <c r="X16" i="1"/>
  <c r="Z16" i="1"/>
  <c r="AA16" i="1"/>
  <c r="AB16" i="1"/>
  <c r="AC16" i="1"/>
  <c r="AD16" i="1"/>
  <c r="B107" i="1" l="1"/>
  <c r="I107" i="1"/>
  <c r="Y107" i="1" s="1"/>
  <c r="W107" i="1"/>
  <c r="X107" i="1"/>
  <c r="Z107" i="1"/>
  <c r="AA107" i="1"/>
  <c r="AB107" i="1"/>
  <c r="AC107" i="1"/>
  <c r="AD107" i="1"/>
  <c r="B115" i="1" l="1"/>
  <c r="I115" i="1"/>
  <c r="Y115" i="1" s="1"/>
  <c r="W115" i="1"/>
  <c r="X115" i="1"/>
  <c r="Z115" i="1"/>
  <c r="AA115" i="1"/>
  <c r="AB115" i="1"/>
  <c r="AC115" i="1"/>
  <c r="AD115" i="1"/>
  <c r="B169" i="1"/>
  <c r="I169" i="1"/>
  <c r="Y169" i="1" s="1"/>
  <c r="W169" i="1"/>
  <c r="X169" i="1"/>
  <c r="Z169" i="1"/>
  <c r="AA169" i="1"/>
  <c r="AB169" i="1"/>
  <c r="AC169" i="1"/>
  <c r="AD169" i="1"/>
  <c r="B12" i="1" l="1"/>
  <c r="I12" i="1"/>
  <c r="Y12" i="1" s="1"/>
  <c r="W12" i="1"/>
  <c r="X12" i="1"/>
  <c r="Z12" i="1"/>
  <c r="AA12" i="1"/>
  <c r="AB12" i="1"/>
  <c r="AC12" i="1"/>
  <c r="AD12" i="1"/>
  <c r="B17" i="1" l="1"/>
  <c r="I17" i="1"/>
  <c r="Y17" i="1" s="1"/>
  <c r="W17" i="1"/>
  <c r="X17" i="1"/>
  <c r="Z17" i="1"/>
  <c r="AA17" i="1"/>
  <c r="AB17" i="1"/>
  <c r="AC17" i="1"/>
  <c r="AD17" i="1"/>
  <c r="B101" i="1"/>
  <c r="I101" i="1"/>
  <c r="Y101" i="1" s="1"/>
  <c r="W101" i="1"/>
  <c r="X101" i="1"/>
  <c r="Z101" i="1"/>
  <c r="AA101" i="1"/>
  <c r="AB101" i="1"/>
  <c r="AC101" i="1"/>
  <c r="AD101" i="1"/>
  <c r="B167" i="1"/>
  <c r="I167" i="1"/>
  <c r="Y167" i="1" s="1"/>
  <c r="W167" i="1"/>
  <c r="X167" i="1"/>
  <c r="Z167" i="1"/>
  <c r="AA167" i="1"/>
  <c r="AB167" i="1"/>
  <c r="AC167" i="1"/>
  <c r="AD167" i="1"/>
  <c r="B209" i="1"/>
  <c r="I209" i="1"/>
  <c r="Y209" i="1" s="1"/>
  <c r="W209" i="1"/>
  <c r="X209" i="1"/>
  <c r="Z209" i="1"/>
  <c r="AA209" i="1"/>
  <c r="AB209" i="1"/>
  <c r="AC209" i="1"/>
  <c r="AD209" i="1"/>
  <c r="B210" i="1"/>
  <c r="I210" i="1"/>
  <c r="Y210" i="1" s="1"/>
  <c r="W210" i="1"/>
  <c r="X210" i="1"/>
  <c r="Z210" i="1"/>
  <c r="AA210" i="1"/>
  <c r="AB210" i="1"/>
  <c r="AC210" i="1"/>
  <c r="AD210" i="1"/>
  <c r="B207" i="1"/>
  <c r="I207" i="1"/>
  <c r="Y207" i="1" s="1"/>
  <c r="W207" i="1"/>
  <c r="X207" i="1"/>
  <c r="Z207" i="1"/>
  <c r="AA207" i="1"/>
  <c r="AB207" i="1"/>
  <c r="AC207" i="1"/>
  <c r="AD207" i="1"/>
  <c r="B137" i="1" l="1"/>
  <c r="I137" i="1"/>
  <c r="Y137" i="1" s="1"/>
  <c r="W137" i="1"/>
  <c r="X137" i="1"/>
  <c r="Z137" i="1"/>
  <c r="AA137" i="1"/>
  <c r="AB137" i="1"/>
  <c r="AC137" i="1"/>
  <c r="AD137" i="1"/>
  <c r="B151" i="1"/>
  <c r="I151" i="1"/>
  <c r="Y151" i="1" s="1"/>
  <c r="W151" i="1"/>
  <c r="X151" i="1"/>
  <c r="Z151" i="1"/>
  <c r="AA151" i="1"/>
  <c r="AB151" i="1"/>
  <c r="AC151" i="1"/>
  <c r="AD151" i="1"/>
  <c r="B145" i="1"/>
  <c r="I145" i="1"/>
  <c r="Y145" i="1" s="1"/>
  <c r="W145" i="1"/>
  <c r="X145" i="1"/>
  <c r="Z145" i="1"/>
  <c r="AA145" i="1"/>
  <c r="AB145" i="1"/>
  <c r="AC145" i="1"/>
  <c r="AD145" i="1"/>
  <c r="B142" i="1"/>
  <c r="I142" i="1"/>
  <c r="Y142" i="1" s="1"/>
  <c r="W142" i="1"/>
  <c r="X142" i="1"/>
  <c r="Z142" i="1"/>
  <c r="AA142" i="1"/>
  <c r="AB142" i="1"/>
  <c r="AC142" i="1"/>
  <c r="AD142" i="1"/>
  <c r="B201" i="1" l="1"/>
  <c r="I201" i="1"/>
  <c r="Y201" i="1" s="1"/>
  <c r="W201" i="1"/>
  <c r="X201" i="1"/>
  <c r="Z201" i="1"/>
  <c r="AA201" i="1"/>
  <c r="AB201" i="1"/>
  <c r="AC201" i="1"/>
  <c r="AD201" i="1"/>
  <c r="B48" i="1"/>
  <c r="I48" i="1"/>
  <c r="Y48" i="1" s="1"/>
  <c r="W48" i="1"/>
  <c r="X48" i="1"/>
  <c r="Z48" i="1"/>
  <c r="AA48" i="1"/>
  <c r="AB48" i="1"/>
  <c r="AC48" i="1"/>
  <c r="AD48" i="1"/>
  <c r="B37" i="1"/>
  <c r="I37" i="1"/>
  <c r="Y37" i="1" s="1"/>
  <c r="W37" i="1"/>
  <c r="X37" i="1"/>
  <c r="Z37" i="1"/>
  <c r="AA37" i="1"/>
  <c r="AB37" i="1"/>
  <c r="AC37" i="1"/>
  <c r="AD37" i="1"/>
  <c r="B18" i="1" l="1"/>
  <c r="I18" i="1"/>
  <c r="Y18" i="1" s="1"/>
  <c r="W18" i="1"/>
  <c r="X18" i="1"/>
  <c r="Z18" i="1"/>
  <c r="AA18" i="1"/>
  <c r="AB18" i="1"/>
  <c r="AC18" i="1"/>
  <c r="AD18" i="1"/>
  <c r="AH10" i="1" l="1"/>
  <c r="O140" i="1" l="1"/>
  <c r="O144" i="1"/>
  <c r="O105" i="1"/>
  <c r="O5" i="1"/>
  <c r="O143" i="1"/>
  <c r="O186" i="1"/>
  <c r="O211" i="1"/>
  <c r="O130" i="1"/>
  <c r="O185" i="1"/>
  <c r="O179" i="1"/>
  <c r="O123" i="1"/>
  <c r="O110" i="1"/>
  <c r="O175" i="1"/>
  <c r="O204" i="1"/>
  <c r="O141" i="1"/>
  <c r="O139" i="1"/>
  <c r="O135" i="1"/>
  <c r="O148" i="1"/>
  <c r="O131" i="1"/>
  <c r="O116" i="1"/>
  <c r="O183" i="1"/>
  <c r="O146" i="1"/>
  <c r="O134" i="1"/>
  <c r="O202" i="1"/>
  <c r="O147" i="1"/>
  <c r="O109" i="1"/>
  <c r="O162" i="1"/>
  <c r="O160" i="1"/>
  <c r="O178" i="1"/>
  <c r="O195" i="1"/>
  <c r="O152" i="1"/>
  <c r="O127" i="1"/>
  <c r="O184" i="1"/>
  <c r="O118" i="1"/>
  <c r="O203" i="1"/>
  <c r="O111" i="1"/>
  <c r="O155" i="1"/>
  <c r="O168" i="1"/>
  <c r="O154" i="1"/>
  <c r="O16" i="1"/>
  <c r="O107" i="1"/>
  <c r="O115" i="1"/>
  <c r="O169" i="1"/>
  <c r="O12" i="1"/>
  <c r="O17" i="1"/>
  <c r="O101" i="1"/>
  <c r="O167" i="1"/>
  <c r="O209" i="1"/>
  <c r="O210" i="1"/>
  <c r="O207" i="1"/>
  <c r="O145" i="1"/>
  <c r="O142" i="1"/>
  <c r="O137" i="1"/>
  <c r="O151" i="1"/>
  <c r="O48" i="1"/>
  <c r="O201" i="1"/>
  <c r="O18" i="1"/>
  <c r="O37" i="1"/>
  <c r="I39" i="1"/>
  <c r="Y39" i="1" s="1"/>
  <c r="B39" i="1"/>
  <c r="W39" i="1"/>
  <c r="AB39" i="1"/>
  <c r="AC39" i="1"/>
  <c r="AD39" i="1"/>
  <c r="X39" i="1"/>
  <c r="AA39" i="1"/>
  <c r="Z39" i="1"/>
  <c r="I9" i="1" l="1"/>
  <c r="Y9" i="1" s="1"/>
  <c r="B9" i="1"/>
  <c r="W9" i="1"/>
  <c r="AB9" i="1"/>
  <c r="AC9" i="1"/>
  <c r="AD9" i="1"/>
  <c r="X9" i="1"/>
  <c r="AA9" i="1"/>
  <c r="Z9" i="1"/>
  <c r="I8" i="1" l="1"/>
  <c r="Y8" i="1" s="1"/>
  <c r="B8" i="1"/>
  <c r="W8" i="1"/>
  <c r="AB8" i="1"/>
  <c r="AC8" i="1"/>
  <c r="AD8" i="1"/>
  <c r="X8" i="1"/>
  <c r="AA8" i="1"/>
  <c r="Z8" i="1"/>
  <c r="I193" i="1" l="1"/>
  <c r="Y193" i="1" s="1"/>
  <c r="B193" i="1"/>
  <c r="W193" i="1"/>
  <c r="AB193" i="1"/>
  <c r="AC193" i="1"/>
  <c r="AD193" i="1"/>
  <c r="X193" i="1"/>
  <c r="AA193" i="1"/>
  <c r="Z193" i="1"/>
  <c r="I192" i="1" l="1"/>
  <c r="Y192" i="1" s="1"/>
  <c r="I191" i="1"/>
  <c r="Y191" i="1" s="1"/>
  <c r="I189" i="1"/>
  <c r="Y189" i="1" s="1"/>
  <c r="I190" i="1"/>
  <c r="Y190" i="1" s="1"/>
  <c r="B192" i="1"/>
  <c r="W192" i="1"/>
  <c r="AB192" i="1"/>
  <c r="AC192" i="1"/>
  <c r="AD192" i="1"/>
  <c r="X192" i="1"/>
  <c r="AA192" i="1"/>
  <c r="Z192" i="1"/>
  <c r="B191" i="1"/>
  <c r="W191" i="1"/>
  <c r="AB191" i="1"/>
  <c r="AC191" i="1"/>
  <c r="AD191" i="1"/>
  <c r="X191" i="1"/>
  <c r="AA191" i="1"/>
  <c r="Z191" i="1"/>
  <c r="B189" i="1"/>
  <c r="W189" i="1"/>
  <c r="AB189" i="1"/>
  <c r="AC189" i="1"/>
  <c r="AD189" i="1"/>
  <c r="X189" i="1"/>
  <c r="AA189" i="1"/>
  <c r="Z189" i="1"/>
  <c r="B190" i="1"/>
  <c r="W190" i="1"/>
  <c r="AB190" i="1"/>
  <c r="AC190" i="1"/>
  <c r="AD190" i="1"/>
  <c r="X190" i="1"/>
  <c r="AA190" i="1"/>
  <c r="Z190" i="1"/>
  <c r="I98" i="1" l="1"/>
  <c r="Y98" i="1" s="1"/>
  <c r="B98" i="1"/>
  <c r="W98" i="1"/>
  <c r="AB98" i="1"/>
  <c r="AC98" i="1"/>
  <c r="AD98" i="1"/>
  <c r="X98" i="1"/>
  <c r="AA98" i="1"/>
  <c r="Z98" i="1"/>
  <c r="I97" i="1"/>
  <c r="Y97" i="1" s="1"/>
  <c r="B97" i="1"/>
  <c r="W97" i="1"/>
  <c r="AB97" i="1"/>
  <c r="AC97" i="1"/>
  <c r="AD97" i="1"/>
  <c r="X97" i="1"/>
  <c r="AA97" i="1"/>
  <c r="Z97" i="1"/>
  <c r="I65" i="1"/>
  <c r="Y65" i="1" s="1"/>
  <c r="B65" i="1"/>
  <c r="W65" i="1"/>
  <c r="AB65" i="1"/>
  <c r="AC65" i="1"/>
  <c r="AD65" i="1"/>
  <c r="X65" i="1"/>
  <c r="AA65" i="1"/>
  <c r="Z65" i="1"/>
  <c r="I149" i="1" l="1"/>
  <c r="Y149" i="1" s="1"/>
  <c r="B149" i="1"/>
  <c r="W149" i="1"/>
  <c r="AB149" i="1"/>
  <c r="AC149" i="1"/>
  <c r="AD149" i="1"/>
  <c r="X149" i="1"/>
  <c r="AA149" i="1"/>
  <c r="Z149" i="1"/>
  <c r="I54" i="1"/>
  <c r="Y54" i="1" s="1"/>
  <c r="B54" i="1"/>
  <c r="W54" i="1"/>
  <c r="AB54" i="1"/>
  <c r="AC54" i="1"/>
  <c r="AD54" i="1"/>
  <c r="X54" i="1"/>
  <c r="AA54" i="1"/>
  <c r="Z54" i="1"/>
  <c r="I208" i="1"/>
  <c r="Y208" i="1" s="1"/>
  <c r="B208" i="1"/>
  <c r="W208" i="1"/>
  <c r="AB208" i="1"/>
  <c r="AC208" i="1"/>
  <c r="AD208" i="1"/>
  <c r="X208" i="1"/>
  <c r="AA208" i="1"/>
  <c r="Z208" i="1"/>
  <c r="I181" i="1" l="1"/>
  <c r="Y181" i="1" s="1"/>
  <c r="B181" i="1"/>
  <c r="W181" i="1"/>
  <c r="AB181" i="1"/>
  <c r="AC181" i="1"/>
  <c r="AD181" i="1"/>
  <c r="X181" i="1"/>
  <c r="AA181" i="1"/>
  <c r="Z181" i="1"/>
  <c r="I108" i="1"/>
  <c r="Y108" i="1" s="1"/>
  <c r="B108" i="1"/>
  <c r="W108" i="1"/>
  <c r="AB108" i="1"/>
  <c r="AC108" i="1"/>
  <c r="AD108" i="1"/>
  <c r="X108" i="1"/>
  <c r="AA108" i="1"/>
  <c r="Z108" i="1"/>
  <c r="I104" i="1"/>
  <c r="Y104" i="1" s="1"/>
  <c r="B104" i="1"/>
  <c r="W104" i="1"/>
  <c r="AB104" i="1"/>
  <c r="AC104" i="1"/>
  <c r="AD104" i="1"/>
  <c r="X104" i="1"/>
  <c r="AA104" i="1"/>
  <c r="Z104" i="1"/>
  <c r="I29" i="1" l="1"/>
  <c r="Y29" i="1" s="1"/>
  <c r="B29" i="1"/>
  <c r="W29" i="1"/>
  <c r="AB29" i="1"/>
  <c r="AC29" i="1"/>
  <c r="AD29" i="1"/>
  <c r="X29" i="1"/>
  <c r="AA29" i="1"/>
  <c r="Z29" i="1"/>
  <c r="I2" i="1" l="1"/>
  <c r="Y2" i="1" s="1"/>
  <c r="B2" i="1"/>
  <c r="W2" i="1"/>
  <c r="AB2" i="1"/>
  <c r="AC2" i="1"/>
  <c r="AD2" i="1"/>
  <c r="X2" i="1"/>
  <c r="AA2" i="1"/>
  <c r="Z2" i="1"/>
  <c r="D223" i="1" l="1"/>
  <c r="H223" i="1"/>
  <c r="AM1" i="1" l="1"/>
  <c r="I95" i="1"/>
  <c r="Y95" i="1" s="1"/>
  <c r="B95" i="1"/>
  <c r="W95" i="1"/>
  <c r="AB95" i="1"/>
  <c r="AC95" i="1"/>
  <c r="AD95" i="1"/>
  <c r="X95" i="1"/>
  <c r="AA95" i="1"/>
  <c r="Z95" i="1"/>
  <c r="I219" i="1" l="1"/>
  <c r="Y219" i="1" s="1"/>
  <c r="B219" i="1"/>
  <c r="W219" i="1"/>
  <c r="AB219" i="1"/>
  <c r="AC219" i="1"/>
  <c r="AD219" i="1"/>
  <c r="X219" i="1"/>
  <c r="AA219" i="1"/>
  <c r="Z219" i="1"/>
  <c r="I103" i="1"/>
  <c r="Y103" i="1" s="1"/>
  <c r="B103" i="1"/>
  <c r="W103" i="1"/>
  <c r="AB103" i="1"/>
  <c r="AC103" i="1"/>
  <c r="AD103" i="1"/>
  <c r="X103" i="1"/>
  <c r="AA103" i="1"/>
  <c r="Z103" i="1"/>
  <c r="I216" i="1" l="1"/>
  <c r="Y216" i="1" s="1"/>
  <c r="B216" i="1"/>
  <c r="W216" i="1"/>
  <c r="AB216" i="1"/>
  <c r="AC216" i="1"/>
  <c r="AD216" i="1"/>
  <c r="X216" i="1"/>
  <c r="AA216" i="1"/>
  <c r="Z216" i="1"/>
  <c r="I220" i="1" l="1"/>
  <c r="Y220" i="1" s="1"/>
  <c r="B220" i="1"/>
  <c r="W220" i="1"/>
  <c r="AB220" i="1"/>
  <c r="AC220" i="1"/>
  <c r="AD220" i="1"/>
  <c r="X220" i="1"/>
  <c r="AA220" i="1"/>
  <c r="Z220" i="1"/>
  <c r="I157" i="1"/>
  <c r="Y157" i="1" s="1"/>
  <c r="B157" i="1"/>
  <c r="W157" i="1"/>
  <c r="AB157" i="1"/>
  <c r="AC157" i="1"/>
  <c r="AD157" i="1"/>
  <c r="X157" i="1"/>
  <c r="AA157" i="1"/>
  <c r="Z157" i="1"/>
  <c r="O157" i="1" l="1"/>
  <c r="I79" i="1"/>
  <c r="Y79" i="1" s="1"/>
  <c r="B79" i="1"/>
  <c r="W79" i="1"/>
  <c r="AB79" i="1"/>
  <c r="AC79" i="1"/>
  <c r="AD79" i="1"/>
  <c r="X79" i="1"/>
  <c r="AA79" i="1"/>
  <c r="Z79" i="1"/>
  <c r="I36" i="1" l="1"/>
  <c r="Y36" i="1" s="1"/>
  <c r="I176" i="1"/>
  <c r="Y176" i="1" s="1"/>
  <c r="B176" i="1"/>
  <c r="W176" i="1"/>
  <c r="AB176" i="1"/>
  <c r="AC176" i="1"/>
  <c r="AD176" i="1"/>
  <c r="X176" i="1"/>
  <c r="AA176" i="1"/>
  <c r="Z176" i="1"/>
  <c r="B36" i="1"/>
  <c r="W36" i="1"/>
  <c r="AB36" i="1"/>
  <c r="AC36" i="1"/>
  <c r="AD36" i="1"/>
  <c r="X36" i="1"/>
  <c r="AA36" i="1"/>
  <c r="Z36" i="1"/>
  <c r="I213" i="1"/>
  <c r="I212" i="1"/>
  <c r="I206" i="1"/>
  <c r="I205" i="1"/>
  <c r="I15" i="1"/>
  <c r="I200" i="1"/>
  <c r="I199" i="1"/>
  <c r="I198" i="1"/>
  <c r="I197" i="1"/>
  <c r="I196" i="1"/>
  <c r="I58" i="1"/>
  <c r="I194" i="1"/>
  <c r="I31" i="1"/>
  <c r="I187" i="1"/>
  <c r="I188" i="1"/>
  <c r="I182" i="1"/>
  <c r="Y182" i="1" s="1"/>
  <c r="I180" i="1"/>
  <c r="I42" i="1"/>
  <c r="I177" i="1"/>
  <c r="I174" i="1"/>
  <c r="I173" i="1"/>
  <c r="I172" i="1"/>
  <c r="I171" i="1"/>
  <c r="I20" i="1"/>
  <c r="I96" i="1"/>
  <c r="I30" i="1"/>
  <c r="I166" i="1"/>
  <c r="I164" i="1"/>
  <c r="I163" i="1"/>
  <c r="I165" i="1"/>
  <c r="I159" i="1"/>
  <c r="I217" i="1"/>
  <c r="I156" i="1"/>
  <c r="I158" i="1"/>
  <c r="I153" i="1"/>
  <c r="I150" i="1"/>
  <c r="I221" i="1"/>
  <c r="I136" i="1"/>
  <c r="I129" i="1"/>
  <c r="I128" i="1"/>
  <c r="I132" i="1"/>
  <c r="I124" i="1"/>
  <c r="I121" i="1"/>
  <c r="I122" i="1"/>
  <c r="I125" i="1"/>
  <c r="I126" i="1"/>
  <c r="I120" i="1"/>
  <c r="I13" i="1"/>
  <c r="I117" i="1"/>
  <c r="I114" i="1"/>
  <c r="I113" i="1"/>
  <c r="I112" i="1"/>
  <c r="I72" i="1"/>
  <c r="I106" i="1"/>
  <c r="I102" i="1"/>
  <c r="I222" i="1"/>
  <c r="I100" i="1"/>
  <c r="I10" i="1"/>
  <c r="I119" i="1"/>
  <c r="I6" i="1"/>
  <c r="I78" i="1"/>
  <c r="I170" i="1"/>
  <c r="I93" i="1"/>
  <c r="I133" i="1"/>
  <c r="I80" i="1"/>
  <c r="I88" i="1"/>
  <c r="I138" i="1"/>
  <c r="I161" i="1"/>
  <c r="I77" i="1"/>
  <c r="I56" i="1"/>
  <c r="I61" i="1"/>
  <c r="I81" i="1"/>
  <c r="I218" i="1"/>
  <c r="I74" i="1"/>
  <c r="I46" i="1"/>
  <c r="I83" i="1"/>
  <c r="I99" i="1"/>
  <c r="I50" i="1"/>
  <c r="I92" i="1"/>
  <c r="I90" i="1"/>
  <c r="I89" i="1"/>
  <c r="I44" i="1"/>
  <c r="I75" i="1"/>
  <c r="I94" i="1"/>
  <c r="I84" i="1"/>
  <c r="I82" i="1"/>
  <c r="I28" i="1"/>
  <c r="I85" i="1"/>
  <c r="I87" i="1"/>
  <c r="I91" i="1"/>
  <c r="I76" i="1"/>
  <c r="I86" i="1"/>
  <c r="I70" i="1"/>
  <c r="I215" i="1"/>
  <c r="I51" i="1"/>
  <c r="I66" i="1"/>
  <c r="I47" i="1"/>
  <c r="I41" i="1"/>
  <c r="I64" i="1"/>
  <c r="I63" i="1"/>
  <c r="I214" i="1"/>
  <c r="I53" i="1"/>
  <c r="I69" i="1"/>
  <c r="I71" i="1"/>
  <c r="I62" i="1"/>
  <c r="I49" i="1"/>
  <c r="I67" i="1"/>
  <c r="I3" i="1"/>
  <c r="I55" i="1"/>
  <c r="I33" i="1"/>
  <c r="I68" i="1"/>
  <c r="Y68" i="1" s="1"/>
  <c r="I60" i="1"/>
  <c r="I24" i="1"/>
  <c r="I59" i="1"/>
  <c r="I40" i="1"/>
  <c r="I45" i="1"/>
  <c r="I57" i="1"/>
  <c r="I43" i="1"/>
  <c r="I25" i="1"/>
  <c r="I26" i="1"/>
  <c r="I32" i="1"/>
  <c r="I52" i="1"/>
  <c r="I38" i="1"/>
  <c r="I27" i="1"/>
  <c r="I22" i="1"/>
  <c r="I35" i="1"/>
  <c r="I73" i="1"/>
  <c r="I11" i="1"/>
  <c r="I34" i="1"/>
  <c r="I23" i="1"/>
  <c r="I21" i="1"/>
  <c r="I14" i="1"/>
  <c r="I19" i="1"/>
  <c r="I7" i="1"/>
  <c r="I4" i="1"/>
  <c r="B182" i="1"/>
  <c r="W182" i="1"/>
  <c r="AB182" i="1"/>
  <c r="AC182" i="1"/>
  <c r="AD182" i="1"/>
  <c r="X182" i="1"/>
  <c r="AA182" i="1"/>
  <c r="Z182" i="1"/>
  <c r="B68" i="1"/>
  <c r="W68" i="1"/>
  <c r="AB68" i="1"/>
  <c r="AC68" i="1"/>
  <c r="AD68" i="1"/>
  <c r="X68" i="1"/>
  <c r="AA68" i="1"/>
  <c r="Z68" i="1"/>
  <c r="B199" i="1" l="1"/>
  <c r="W199" i="1"/>
  <c r="AB199" i="1"/>
  <c r="AC199" i="1"/>
  <c r="AD199" i="1"/>
  <c r="X199" i="1"/>
  <c r="Y199" i="1"/>
  <c r="AA199" i="1"/>
  <c r="Z199" i="1"/>
  <c r="B60" i="1" l="1"/>
  <c r="W60" i="1"/>
  <c r="AB60" i="1"/>
  <c r="AC60" i="1"/>
  <c r="AD60" i="1"/>
  <c r="X60" i="1"/>
  <c r="Y60" i="1"/>
  <c r="AA60" i="1"/>
  <c r="Z60" i="1"/>
  <c r="B21" i="1"/>
  <c r="W21" i="1"/>
  <c r="AB21" i="1"/>
  <c r="AC21" i="1"/>
  <c r="AD21" i="1"/>
  <c r="X21" i="1"/>
  <c r="Y21" i="1"/>
  <c r="AA21" i="1"/>
  <c r="Z21" i="1"/>
  <c r="A6" i="2" l="1"/>
  <c r="A5" i="2" l="1"/>
  <c r="A4" i="2"/>
  <c r="A3" i="2"/>
  <c r="A2" i="2"/>
  <c r="B53" i="1" l="1"/>
  <c r="W53" i="1"/>
  <c r="AB53" i="1"/>
  <c r="AC53" i="1"/>
  <c r="AD53" i="1"/>
  <c r="X53" i="1"/>
  <c r="Y53" i="1"/>
  <c r="AA53" i="1"/>
  <c r="Z53" i="1"/>
  <c r="B43" i="1" l="1"/>
  <c r="W43" i="1"/>
  <c r="AB43" i="1"/>
  <c r="AC43" i="1"/>
  <c r="AD43" i="1"/>
  <c r="X43" i="1"/>
  <c r="Y43" i="1"/>
  <c r="AA43" i="1"/>
  <c r="Z43" i="1"/>
  <c r="B128" i="1" l="1"/>
  <c r="W128" i="1"/>
  <c r="AB128" i="1"/>
  <c r="AC128" i="1"/>
  <c r="AD128" i="1"/>
  <c r="X128" i="1"/>
  <c r="Y128" i="1"/>
  <c r="AA128" i="1"/>
  <c r="Z128" i="1"/>
  <c r="B129" i="1"/>
  <c r="W129" i="1"/>
  <c r="AB129" i="1"/>
  <c r="AC129" i="1"/>
  <c r="AD129" i="1"/>
  <c r="X129" i="1"/>
  <c r="Y129" i="1"/>
  <c r="AA129" i="1"/>
  <c r="Z129" i="1"/>
  <c r="B121" i="1"/>
  <c r="W121" i="1"/>
  <c r="AB121" i="1"/>
  <c r="AC121" i="1"/>
  <c r="AD121" i="1"/>
  <c r="X121" i="1"/>
  <c r="Y121" i="1"/>
  <c r="AA121" i="1"/>
  <c r="Z121" i="1"/>
  <c r="B114" i="1"/>
  <c r="W114" i="1"/>
  <c r="AB114" i="1"/>
  <c r="AC114" i="1"/>
  <c r="AD114" i="1"/>
  <c r="X114" i="1"/>
  <c r="Y114" i="1"/>
  <c r="AA114" i="1"/>
  <c r="Z114" i="1"/>
  <c r="B13" i="1"/>
  <c r="W13" i="1"/>
  <c r="AB13" i="1"/>
  <c r="AC13" i="1"/>
  <c r="AD13" i="1"/>
  <c r="X13" i="1"/>
  <c r="Y13" i="1"/>
  <c r="AA13" i="1"/>
  <c r="Z13" i="1"/>
  <c r="B122" i="1"/>
  <c r="W122" i="1"/>
  <c r="AB122" i="1"/>
  <c r="AC122" i="1"/>
  <c r="AD122" i="1"/>
  <c r="X122" i="1"/>
  <c r="Y122" i="1"/>
  <c r="AA122" i="1"/>
  <c r="Z122" i="1"/>
  <c r="B120" i="1"/>
  <c r="W120" i="1"/>
  <c r="AB120" i="1"/>
  <c r="AC120" i="1"/>
  <c r="AD120" i="1"/>
  <c r="X120" i="1"/>
  <c r="Y120" i="1"/>
  <c r="AA120" i="1"/>
  <c r="Z120" i="1"/>
  <c r="B124" i="1"/>
  <c r="W124" i="1"/>
  <c r="AB124" i="1"/>
  <c r="AC124" i="1"/>
  <c r="AD124" i="1"/>
  <c r="X124" i="1"/>
  <c r="Y124" i="1"/>
  <c r="AA124" i="1"/>
  <c r="Z124" i="1"/>
  <c r="B125" i="1"/>
  <c r="W125" i="1"/>
  <c r="AB125" i="1"/>
  <c r="AC125" i="1"/>
  <c r="AD125" i="1"/>
  <c r="X125" i="1"/>
  <c r="Y125" i="1"/>
  <c r="AA125" i="1"/>
  <c r="Z125" i="1"/>
  <c r="B113" i="1"/>
  <c r="W113" i="1"/>
  <c r="AB113" i="1"/>
  <c r="AC113" i="1"/>
  <c r="AD113" i="1"/>
  <c r="X113" i="1"/>
  <c r="Y113" i="1"/>
  <c r="AA113" i="1"/>
  <c r="Z113" i="1"/>
  <c r="B117" i="1"/>
  <c r="W117" i="1"/>
  <c r="AB117" i="1"/>
  <c r="AC117" i="1"/>
  <c r="AD117" i="1"/>
  <c r="X117" i="1"/>
  <c r="Y117" i="1"/>
  <c r="AA117" i="1"/>
  <c r="Z117" i="1"/>
  <c r="B132" i="1"/>
  <c r="W132" i="1"/>
  <c r="AB132" i="1"/>
  <c r="AC132" i="1"/>
  <c r="AD132" i="1"/>
  <c r="X132" i="1"/>
  <c r="Y132" i="1"/>
  <c r="AA132" i="1"/>
  <c r="Z132" i="1"/>
  <c r="B221" i="1"/>
  <c r="W221" i="1"/>
  <c r="AB221" i="1"/>
  <c r="AC221" i="1"/>
  <c r="AD221" i="1"/>
  <c r="X221" i="1"/>
  <c r="Y221" i="1"/>
  <c r="AA221" i="1"/>
  <c r="Z221" i="1"/>
  <c r="B164" i="1"/>
  <c r="W164" i="1"/>
  <c r="AB164" i="1"/>
  <c r="AC164" i="1"/>
  <c r="AD164" i="1"/>
  <c r="X164" i="1"/>
  <c r="Y164" i="1"/>
  <c r="AA164" i="1"/>
  <c r="Z164" i="1"/>
  <c r="B156" i="1"/>
  <c r="W156" i="1"/>
  <c r="AB156" i="1"/>
  <c r="AC156" i="1"/>
  <c r="AD156" i="1"/>
  <c r="X156" i="1"/>
  <c r="Y156" i="1"/>
  <c r="AA156" i="1"/>
  <c r="Z156" i="1"/>
  <c r="B4" i="1"/>
  <c r="W4" i="1"/>
  <c r="AB4" i="1"/>
  <c r="AC4" i="1"/>
  <c r="AD4" i="1"/>
  <c r="X4" i="1"/>
  <c r="Y4" i="1"/>
  <c r="AA4" i="1"/>
  <c r="Z4" i="1"/>
  <c r="B200" i="1" l="1"/>
  <c r="W200" i="1"/>
  <c r="AB200" i="1"/>
  <c r="AC200" i="1"/>
  <c r="AD200" i="1"/>
  <c r="X200" i="1"/>
  <c r="Y200" i="1"/>
  <c r="AA200" i="1"/>
  <c r="Z200" i="1"/>
  <c r="B126" i="1" l="1"/>
  <c r="W126" i="1"/>
  <c r="AB126" i="1"/>
  <c r="AC126" i="1"/>
  <c r="AD126" i="1"/>
  <c r="X126" i="1"/>
  <c r="Y126" i="1"/>
  <c r="AA126" i="1"/>
  <c r="Z126" i="1"/>
  <c r="B27" i="1"/>
  <c r="W27" i="1"/>
  <c r="AB27" i="1"/>
  <c r="AC27" i="1"/>
  <c r="AD27" i="1"/>
  <c r="X27" i="1"/>
  <c r="Y27" i="1"/>
  <c r="AA27" i="1"/>
  <c r="Z27" i="1"/>
  <c r="B194" i="1" l="1"/>
  <c r="W194" i="1"/>
  <c r="AB194" i="1"/>
  <c r="AC194" i="1"/>
  <c r="AD194" i="1"/>
  <c r="X194" i="1"/>
  <c r="Y194" i="1"/>
  <c r="AA194" i="1"/>
  <c r="Z194" i="1"/>
  <c r="B180" i="1" l="1"/>
  <c r="W180" i="1"/>
  <c r="AB180" i="1"/>
  <c r="AC180" i="1"/>
  <c r="AD180" i="1"/>
  <c r="X180" i="1"/>
  <c r="Y180" i="1"/>
  <c r="AA180" i="1"/>
  <c r="Z180" i="1"/>
  <c r="B24" i="1"/>
  <c r="W24" i="1"/>
  <c r="AB24" i="1"/>
  <c r="AC24" i="1"/>
  <c r="AD24" i="1"/>
  <c r="X24" i="1"/>
  <c r="Y24" i="1"/>
  <c r="AA24" i="1"/>
  <c r="Z24" i="1"/>
  <c r="B217" i="1" l="1"/>
  <c r="W217" i="1"/>
  <c r="AB217" i="1"/>
  <c r="AC217" i="1"/>
  <c r="AD217" i="1"/>
  <c r="X217" i="1"/>
  <c r="Y217" i="1"/>
  <c r="AA217" i="1"/>
  <c r="Z217" i="1"/>
  <c r="B40" i="1" l="1"/>
  <c r="W40" i="1"/>
  <c r="AB40" i="1"/>
  <c r="AC40" i="1"/>
  <c r="AD40" i="1"/>
  <c r="X40" i="1"/>
  <c r="Y40" i="1"/>
  <c r="AA40" i="1"/>
  <c r="Z40" i="1"/>
  <c r="B136" i="1"/>
  <c r="W136" i="1"/>
  <c r="AB136" i="1"/>
  <c r="AC136" i="1"/>
  <c r="AD136" i="1"/>
  <c r="X136" i="1"/>
  <c r="Y136" i="1"/>
  <c r="AA136" i="1"/>
  <c r="Z136" i="1"/>
  <c r="B82" i="1"/>
  <c r="W82" i="1"/>
  <c r="AB82" i="1"/>
  <c r="AC82" i="1"/>
  <c r="AD82" i="1"/>
  <c r="X82" i="1"/>
  <c r="Y82" i="1"/>
  <c r="AA82" i="1"/>
  <c r="Z82" i="1"/>
  <c r="B94" i="1"/>
  <c r="W94" i="1"/>
  <c r="AB94" i="1"/>
  <c r="AC94" i="1"/>
  <c r="AD94" i="1"/>
  <c r="X94" i="1"/>
  <c r="Y94" i="1"/>
  <c r="AA94" i="1"/>
  <c r="Z94" i="1"/>
  <c r="B73" i="1"/>
  <c r="W73" i="1"/>
  <c r="AB73" i="1"/>
  <c r="AC73" i="1"/>
  <c r="AD73" i="1"/>
  <c r="X73" i="1"/>
  <c r="Y73" i="1"/>
  <c r="AA73" i="1"/>
  <c r="Z73" i="1"/>
  <c r="B119" i="1" l="1"/>
  <c r="W119" i="1"/>
  <c r="AB119" i="1"/>
  <c r="AC119" i="1"/>
  <c r="AD119" i="1"/>
  <c r="X119" i="1"/>
  <c r="Y119" i="1"/>
  <c r="AA119" i="1"/>
  <c r="Z119" i="1"/>
  <c r="B72" i="1" l="1"/>
  <c r="W72" i="1"/>
  <c r="AB72" i="1"/>
  <c r="AC72" i="1"/>
  <c r="AD72" i="1"/>
  <c r="X72" i="1"/>
  <c r="Y72" i="1"/>
  <c r="AA72" i="1"/>
  <c r="Z72" i="1"/>
  <c r="Z52" i="1" l="1"/>
  <c r="Z57" i="1"/>
  <c r="Z49" i="1"/>
  <c r="Z38" i="1"/>
  <c r="Z32" i="1"/>
  <c r="Z22" i="1"/>
  <c r="Z25" i="1"/>
  <c r="Z11" i="1"/>
  <c r="Z23" i="1"/>
  <c r="Z66" i="1"/>
  <c r="Z33" i="1"/>
  <c r="Z91" i="1"/>
  <c r="Z75" i="1"/>
  <c r="Z41" i="1"/>
  <c r="Z89" i="1"/>
  <c r="Z62" i="1"/>
  <c r="Z214" i="1"/>
  <c r="Z70" i="1"/>
  <c r="Z47" i="1"/>
  <c r="Z71" i="1"/>
  <c r="Z90" i="1"/>
  <c r="Z51" i="1"/>
  <c r="Z86" i="1"/>
  <c r="Z63" i="1"/>
  <c r="Z76" i="1"/>
  <c r="Z215" i="1"/>
  <c r="Z87" i="1"/>
  <c r="Z44" i="1"/>
  <c r="Z92" i="1"/>
  <c r="Z26" i="1"/>
  <c r="Z61" i="1"/>
  <c r="Z14" i="1"/>
  <c r="Z10" i="1"/>
  <c r="Z99" i="1"/>
  <c r="Z100" i="1"/>
  <c r="Z19" i="1"/>
  <c r="Z7" i="1"/>
  <c r="Z222" i="1"/>
  <c r="Z81" i="1"/>
  <c r="Z102" i="1"/>
  <c r="Z106" i="1"/>
  <c r="Z64" i="1"/>
  <c r="Z84" i="1"/>
  <c r="Z93" i="1"/>
  <c r="Z85" i="1"/>
  <c r="Z112" i="1"/>
  <c r="Z77" i="1"/>
  <c r="Z56" i="1"/>
  <c r="Z80" i="1"/>
  <c r="Z67" i="1"/>
  <c r="Z83" i="1"/>
  <c r="Z74" i="1"/>
  <c r="Z133" i="1"/>
  <c r="Z78" i="1"/>
  <c r="Z138" i="1"/>
  <c r="Z28" i="1"/>
  <c r="Z34" i="1"/>
  <c r="Z150" i="1"/>
  <c r="Z55" i="1"/>
  <c r="Z3" i="1"/>
  <c r="Z59" i="1"/>
  <c r="Z153" i="1"/>
  <c r="Z35" i="1"/>
  <c r="Z158" i="1"/>
  <c r="Z46" i="1"/>
  <c r="Z159" i="1"/>
  <c r="Z161" i="1"/>
  <c r="Z163" i="1"/>
  <c r="Z165" i="1"/>
  <c r="Z166" i="1"/>
  <c r="Z30" i="1"/>
  <c r="Z96" i="1"/>
  <c r="Z20" i="1"/>
  <c r="Z6" i="1"/>
  <c r="Z170" i="1"/>
  <c r="Z171" i="1"/>
  <c r="Z172" i="1"/>
  <c r="Z173" i="1"/>
  <c r="Z174" i="1"/>
  <c r="Z177" i="1"/>
  <c r="Z42" i="1"/>
  <c r="Z45" i="1"/>
  <c r="Z69" i="1"/>
  <c r="Z50" i="1"/>
  <c r="Z31" i="1"/>
  <c r="Z187" i="1"/>
  <c r="Z188" i="1"/>
  <c r="Z218" i="1"/>
  <c r="Z88" i="1"/>
  <c r="Z58" i="1"/>
  <c r="Z196" i="1"/>
  <c r="Z197" i="1"/>
  <c r="Z198" i="1"/>
  <c r="Z15" i="1"/>
  <c r="Z205" i="1"/>
  <c r="Z206" i="1"/>
  <c r="Z212" i="1"/>
  <c r="Z213" i="1"/>
  <c r="AD52" i="1"/>
  <c r="AD57" i="1"/>
  <c r="AD49" i="1"/>
  <c r="AD38" i="1"/>
  <c r="AD32" i="1"/>
  <c r="AD22" i="1"/>
  <c r="AD25" i="1"/>
  <c r="AD11" i="1"/>
  <c r="AD23" i="1"/>
  <c r="AD66" i="1"/>
  <c r="AD33" i="1"/>
  <c r="AD91" i="1"/>
  <c r="AD75" i="1"/>
  <c r="AD41" i="1"/>
  <c r="AD89" i="1"/>
  <c r="AD62" i="1"/>
  <c r="AD214" i="1"/>
  <c r="AD70" i="1"/>
  <c r="AD47" i="1"/>
  <c r="AD71" i="1"/>
  <c r="AD90" i="1"/>
  <c r="AD51" i="1"/>
  <c r="AD86" i="1"/>
  <c r="AD63" i="1"/>
  <c r="AD76" i="1"/>
  <c r="AD215" i="1"/>
  <c r="AD87" i="1"/>
  <c r="AD44" i="1"/>
  <c r="AD92" i="1"/>
  <c r="AD26" i="1"/>
  <c r="AD61" i="1"/>
  <c r="AD14" i="1"/>
  <c r="AD10" i="1"/>
  <c r="AD99" i="1"/>
  <c r="AD100" i="1"/>
  <c r="AD19" i="1"/>
  <c r="AD7" i="1"/>
  <c r="AD222" i="1"/>
  <c r="AD81" i="1"/>
  <c r="AD102" i="1"/>
  <c r="AD106" i="1"/>
  <c r="AD64" i="1"/>
  <c r="AD84" i="1"/>
  <c r="AD93" i="1"/>
  <c r="AD85" i="1"/>
  <c r="AD112" i="1"/>
  <c r="AD77" i="1"/>
  <c r="AD56" i="1"/>
  <c r="AD80" i="1"/>
  <c r="AD67" i="1"/>
  <c r="AD83" i="1"/>
  <c r="AD74" i="1"/>
  <c r="AD133" i="1"/>
  <c r="AD78" i="1"/>
  <c r="AD138" i="1"/>
  <c r="AD28" i="1"/>
  <c r="AD34" i="1"/>
  <c r="AD150" i="1"/>
  <c r="AD55" i="1"/>
  <c r="AD3" i="1"/>
  <c r="AD59" i="1"/>
  <c r="AD153" i="1"/>
  <c r="AD35" i="1"/>
  <c r="AD158" i="1"/>
  <c r="AD46" i="1"/>
  <c r="AD159" i="1"/>
  <c r="AD161" i="1"/>
  <c r="AD163" i="1"/>
  <c r="AD165" i="1"/>
  <c r="AD166" i="1"/>
  <c r="AD30" i="1"/>
  <c r="AD96" i="1"/>
  <c r="AD20" i="1"/>
  <c r="AD6" i="1"/>
  <c r="AD170" i="1"/>
  <c r="AD171" i="1"/>
  <c r="AD172" i="1"/>
  <c r="AD173" i="1"/>
  <c r="AD174" i="1"/>
  <c r="AD177" i="1"/>
  <c r="AD42" i="1"/>
  <c r="AD45" i="1"/>
  <c r="AD69" i="1"/>
  <c r="AD50" i="1"/>
  <c r="AD31" i="1"/>
  <c r="AD187" i="1"/>
  <c r="AD188" i="1"/>
  <c r="AD218" i="1"/>
  <c r="AD88" i="1"/>
  <c r="AD58" i="1"/>
  <c r="AD196" i="1"/>
  <c r="AD197" i="1"/>
  <c r="AD198" i="1"/>
  <c r="AD15" i="1"/>
  <c r="AD205" i="1"/>
  <c r="AD206" i="1"/>
  <c r="AD212" i="1"/>
  <c r="AD213" i="1"/>
  <c r="AC52" i="1"/>
  <c r="AC57" i="1"/>
  <c r="AC49" i="1"/>
  <c r="AC38" i="1"/>
  <c r="AC32" i="1"/>
  <c r="AC22" i="1"/>
  <c r="AC25" i="1"/>
  <c r="AC11" i="1"/>
  <c r="AC23" i="1"/>
  <c r="AC66" i="1"/>
  <c r="AC33" i="1"/>
  <c r="AC91" i="1"/>
  <c r="AC75" i="1"/>
  <c r="AC41" i="1"/>
  <c r="AC89" i="1"/>
  <c r="AC62" i="1"/>
  <c r="AC214" i="1"/>
  <c r="AC70" i="1"/>
  <c r="AC47" i="1"/>
  <c r="AC71" i="1"/>
  <c r="AC90" i="1"/>
  <c r="AC51" i="1"/>
  <c r="AC86" i="1"/>
  <c r="AC63" i="1"/>
  <c r="AC76" i="1"/>
  <c r="AC215" i="1"/>
  <c r="AC87" i="1"/>
  <c r="AC44" i="1"/>
  <c r="AC92" i="1"/>
  <c r="AC26" i="1"/>
  <c r="AC61" i="1"/>
  <c r="AC14" i="1"/>
  <c r="AC10" i="1"/>
  <c r="AC99" i="1"/>
  <c r="AC100" i="1"/>
  <c r="AC19" i="1"/>
  <c r="AC7" i="1"/>
  <c r="AC222" i="1"/>
  <c r="AC81" i="1"/>
  <c r="AC102" i="1"/>
  <c r="AC106" i="1"/>
  <c r="AC64" i="1"/>
  <c r="AC84" i="1"/>
  <c r="AC93" i="1"/>
  <c r="AC85" i="1"/>
  <c r="AC112" i="1"/>
  <c r="AC77" i="1"/>
  <c r="AC56" i="1"/>
  <c r="AC80" i="1"/>
  <c r="AC67" i="1"/>
  <c r="AC83" i="1"/>
  <c r="AC74" i="1"/>
  <c r="AC133" i="1"/>
  <c r="AC78" i="1"/>
  <c r="AC138" i="1"/>
  <c r="AC28" i="1"/>
  <c r="AC34" i="1"/>
  <c r="AC150" i="1"/>
  <c r="AC55" i="1"/>
  <c r="AC3" i="1"/>
  <c r="AC59" i="1"/>
  <c r="AC153" i="1"/>
  <c r="AC35" i="1"/>
  <c r="AC158" i="1"/>
  <c r="AC46" i="1"/>
  <c r="AC159" i="1"/>
  <c r="AC161" i="1"/>
  <c r="AC163" i="1"/>
  <c r="AC165" i="1"/>
  <c r="AC166" i="1"/>
  <c r="AC30" i="1"/>
  <c r="AC96" i="1"/>
  <c r="AC20" i="1"/>
  <c r="AC6" i="1"/>
  <c r="AC170" i="1"/>
  <c r="AC171" i="1"/>
  <c r="AC172" i="1"/>
  <c r="AC173" i="1"/>
  <c r="AC174" i="1"/>
  <c r="AC177" i="1"/>
  <c r="AC42" i="1"/>
  <c r="AC45" i="1"/>
  <c r="AC69" i="1"/>
  <c r="AC50" i="1"/>
  <c r="AC31" i="1"/>
  <c r="AC187" i="1"/>
  <c r="AC188" i="1"/>
  <c r="AC218" i="1"/>
  <c r="AC88" i="1"/>
  <c r="AC58" i="1"/>
  <c r="AC196" i="1"/>
  <c r="AC197" i="1"/>
  <c r="AC198" i="1"/>
  <c r="AC15" i="1"/>
  <c r="AC205" i="1"/>
  <c r="AC206" i="1"/>
  <c r="AC212" i="1"/>
  <c r="AC213" i="1"/>
  <c r="AB52" i="1"/>
  <c r="AB57" i="1"/>
  <c r="AB49" i="1"/>
  <c r="AB38" i="1"/>
  <c r="AB32" i="1"/>
  <c r="AB22" i="1"/>
  <c r="AB25" i="1"/>
  <c r="AB11" i="1"/>
  <c r="AB23" i="1"/>
  <c r="AB66" i="1"/>
  <c r="AB33" i="1"/>
  <c r="AB91" i="1"/>
  <c r="AB75" i="1"/>
  <c r="AB41" i="1"/>
  <c r="AB89" i="1"/>
  <c r="AB62" i="1"/>
  <c r="AB214" i="1"/>
  <c r="AB70" i="1"/>
  <c r="AB47" i="1"/>
  <c r="AB71" i="1"/>
  <c r="AB90" i="1"/>
  <c r="AB51" i="1"/>
  <c r="AB86" i="1"/>
  <c r="AB63" i="1"/>
  <c r="AB76" i="1"/>
  <c r="AB215" i="1"/>
  <c r="AB87" i="1"/>
  <c r="AB44" i="1"/>
  <c r="AB92" i="1"/>
  <c r="AB26" i="1"/>
  <c r="AB61" i="1"/>
  <c r="AB14" i="1"/>
  <c r="AB10" i="1"/>
  <c r="AB99" i="1"/>
  <c r="AB100" i="1"/>
  <c r="AB19" i="1"/>
  <c r="AB7" i="1"/>
  <c r="AB222" i="1"/>
  <c r="AB81" i="1"/>
  <c r="AB102" i="1"/>
  <c r="AB106" i="1"/>
  <c r="AB64" i="1"/>
  <c r="AB84" i="1"/>
  <c r="AB93" i="1"/>
  <c r="AB85" i="1"/>
  <c r="AB112" i="1"/>
  <c r="AB77" i="1"/>
  <c r="AB56" i="1"/>
  <c r="AB80" i="1"/>
  <c r="AB67" i="1"/>
  <c r="AB83" i="1"/>
  <c r="AB74" i="1"/>
  <c r="AB133" i="1"/>
  <c r="AB78" i="1"/>
  <c r="AB138" i="1"/>
  <c r="AB28" i="1"/>
  <c r="AB34" i="1"/>
  <c r="AB150" i="1"/>
  <c r="AB55" i="1"/>
  <c r="AB3" i="1"/>
  <c r="AB59" i="1"/>
  <c r="AB153" i="1"/>
  <c r="AB35" i="1"/>
  <c r="AB158" i="1"/>
  <c r="AB46" i="1"/>
  <c r="AB159" i="1"/>
  <c r="AB161" i="1"/>
  <c r="AB163" i="1"/>
  <c r="AB165" i="1"/>
  <c r="AB166" i="1"/>
  <c r="AB30" i="1"/>
  <c r="AB96" i="1"/>
  <c r="AB20" i="1"/>
  <c r="AB6" i="1"/>
  <c r="AB170" i="1"/>
  <c r="AB171" i="1"/>
  <c r="AB172" i="1"/>
  <c r="AB173" i="1"/>
  <c r="AB174" i="1"/>
  <c r="AB177" i="1"/>
  <c r="AB42" i="1"/>
  <c r="AB45" i="1"/>
  <c r="AB69" i="1"/>
  <c r="AB50" i="1"/>
  <c r="AB31" i="1"/>
  <c r="AB187" i="1"/>
  <c r="AB188" i="1"/>
  <c r="AB218" i="1"/>
  <c r="AB88" i="1"/>
  <c r="AB58" i="1"/>
  <c r="AB196" i="1"/>
  <c r="AB197" i="1"/>
  <c r="AB198" i="1"/>
  <c r="AB15" i="1"/>
  <c r="AB205" i="1"/>
  <c r="AB206" i="1"/>
  <c r="AB212" i="1"/>
  <c r="AB213" i="1"/>
  <c r="Y52" i="1"/>
  <c r="Y57" i="1"/>
  <c r="Y49" i="1"/>
  <c r="Y38" i="1"/>
  <c r="Y32" i="1"/>
  <c r="Y22" i="1"/>
  <c r="Y25" i="1"/>
  <c r="Y11" i="1"/>
  <c r="Y23" i="1"/>
  <c r="Y66" i="1"/>
  <c r="Y33" i="1"/>
  <c r="Y91" i="1"/>
  <c r="Y75" i="1"/>
  <c r="Y41" i="1"/>
  <c r="Y89" i="1"/>
  <c r="Y62" i="1"/>
  <c r="Y214" i="1"/>
  <c r="Y70" i="1"/>
  <c r="Y47" i="1"/>
  <c r="Y71" i="1"/>
  <c r="Y90" i="1"/>
  <c r="Y51" i="1"/>
  <c r="Y86" i="1"/>
  <c r="Y63" i="1"/>
  <c r="Y76" i="1"/>
  <c r="Y215" i="1"/>
  <c r="Y87" i="1"/>
  <c r="Y44" i="1"/>
  <c r="Y92" i="1"/>
  <c r="Y26" i="1"/>
  <c r="Y61" i="1"/>
  <c r="Y14" i="1"/>
  <c r="Y10" i="1"/>
  <c r="Y99" i="1"/>
  <c r="Y100" i="1"/>
  <c r="Y19" i="1"/>
  <c r="Y7" i="1"/>
  <c r="Y222" i="1"/>
  <c r="Y81" i="1"/>
  <c r="Y102" i="1"/>
  <c r="Y106" i="1"/>
  <c r="Y64" i="1"/>
  <c r="Y84" i="1"/>
  <c r="Y93" i="1"/>
  <c r="Y85" i="1"/>
  <c r="Y112" i="1"/>
  <c r="Y77" i="1"/>
  <c r="Y56" i="1"/>
  <c r="Y80" i="1"/>
  <c r="Y67" i="1"/>
  <c r="Y83" i="1"/>
  <c r="Y74" i="1"/>
  <c r="Y133" i="1"/>
  <c r="Y78" i="1"/>
  <c r="Y138" i="1"/>
  <c r="Y28" i="1"/>
  <c r="Y34" i="1"/>
  <c r="Y150" i="1"/>
  <c r="Y55" i="1"/>
  <c r="Y3" i="1"/>
  <c r="Y59" i="1"/>
  <c r="Y153" i="1"/>
  <c r="Y35" i="1"/>
  <c r="Y158" i="1"/>
  <c r="Y46" i="1"/>
  <c r="Y159" i="1"/>
  <c r="Y161" i="1"/>
  <c r="Y163" i="1"/>
  <c r="Y165" i="1"/>
  <c r="Y166" i="1"/>
  <c r="Y30" i="1"/>
  <c r="Y96" i="1"/>
  <c r="Y20" i="1"/>
  <c r="Y6" i="1"/>
  <c r="Y170" i="1"/>
  <c r="Y171" i="1"/>
  <c r="Y172" i="1"/>
  <c r="Y173" i="1"/>
  <c r="Y174" i="1"/>
  <c r="Y177" i="1"/>
  <c r="Y42" i="1"/>
  <c r="Y45" i="1"/>
  <c r="Y69" i="1"/>
  <c r="Y50" i="1"/>
  <c r="Y31" i="1"/>
  <c r="Y187" i="1"/>
  <c r="Y188" i="1"/>
  <c r="Y218" i="1"/>
  <c r="Y88" i="1"/>
  <c r="Y58" i="1"/>
  <c r="Y196" i="1"/>
  <c r="Y197" i="1"/>
  <c r="Y198" i="1"/>
  <c r="Y15" i="1"/>
  <c r="Y205" i="1"/>
  <c r="Y206" i="1"/>
  <c r="Y212" i="1"/>
  <c r="Y213" i="1"/>
  <c r="X52" i="1"/>
  <c r="X57" i="1"/>
  <c r="X49" i="1"/>
  <c r="X38" i="1"/>
  <c r="X32" i="1"/>
  <c r="X22" i="1"/>
  <c r="X25" i="1"/>
  <c r="X11" i="1"/>
  <c r="X23" i="1"/>
  <c r="X66" i="1"/>
  <c r="X33" i="1"/>
  <c r="X91" i="1"/>
  <c r="X75" i="1"/>
  <c r="X41" i="1"/>
  <c r="X89" i="1"/>
  <c r="X62" i="1"/>
  <c r="X214" i="1"/>
  <c r="X70" i="1"/>
  <c r="X47" i="1"/>
  <c r="X71" i="1"/>
  <c r="X90" i="1"/>
  <c r="X51" i="1"/>
  <c r="X86" i="1"/>
  <c r="X63" i="1"/>
  <c r="X76" i="1"/>
  <c r="X215" i="1"/>
  <c r="X87" i="1"/>
  <c r="X44" i="1"/>
  <c r="X92" i="1"/>
  <c r="X26" i="1"/>
  <c r="X61" i="1"/>
  <c r="X14" i="1"/>
  <c r="X10" i="1"/>
  <c r="X99" i="1"/>
  <c r="X100" i="1"/>
  <c r="X19" i="1"/>
  <c r="X7" i="1"/>
  <c r="X222" i="1"/>
  <c r="X81" i="1"/>
  <c r="X102" i="1"/>
  <c r="X106" i="1"/>
  <c r="X64" i="1"/>
  <c r="X84" i="1"/>
  <c r="X93" i="1"/>
  <c r="X85" i="1"/>
  <c r="X112" i="1"/>
  <c r="X77" i="1"/>
  <c r="X56" i="1"/>
  <c r="X80" i="1"/>
  <c r="X67" i="1"/>
  <c r="X83" i="1"/>
  <c r="X74" i="1"/>
  <c r="X133" i="1"/>
  <c r="X78" i="1"/>
  <c r="X138" i="1"/>
  <c r="X28" i="1"/>
  <c r="X34" i="1"/>
  <c r="X150" i="1"/>
  <c r="X55" i="1"/>
  <c r="X3" i="1"/>
  <c r="X59" i="1"/>
  <c r="X153" i="1"/>
  <c r="X35" i="1"/>
  <c r="X158" i="1"/>
  <c r="X46" i="1"/>
  <c r="X159" i="1"/>
  <c r="X161" i="1"/>
  <c r="X163" i="1"/>
  <c r="X165" i="1"/>
  <c r="X166" i="1"/>
  <c r="X30" i="1"/>
  <c r="X96" i="1"/>
  <c r="X20" i="1"/>
  <c r="X6" i="1"/>
  <c r="X170" i="1"/>
  <c r="X171" i="1"/>
  <c r="X172" i="1"/>
  <c r="X173" i="1"/>
  <c r="X174" i="1"/>
  <c r="X177" i="1"/>
  <c r="X42" i="1"/>
  <c r="X45" i="1"/>
  <c r="X69" i="1"/>
  <c r="X50" i="1"/>
  <c r="X31" i="1"/>
  <c r="X187" i="1"/>
  <c r="X188" i="1"/>
  <c r="X218" i="1"/>
  <c r="X88" i="1"/>
  <c r="X58" i="1"/>
  <c r="X196" i="1"/>
  <c r="X197" i="1"/>
  <c r="X198" i="1"/>
  <c r="X15" i="1"/>
  <c r="X205" i="1"/>
  <c r="X206" i="1"/>
  <c r="X212" i="1"/>
  <c r="X213" i="1"/>
  <c r="W52" i="1"/>
  <c r="W57" i="1"/>
  <c r="W49" i="1"/>
  <c r="W38" i="1"/>
  <c r="W32" i="1"/>
  <c r="W22" i="1"/>
  <c r="W25" i="1"/>
  <c r="W11" i="1"/>
  <c r="W23" i="1"/>
  <c r="W66" i="1"/>
  <c r="W33" i="1"/>
  <c r="W91" i="1"/>
  <c r="W75" i="1"/>
  <c r="W41" i="1"/>
  <c r="W89" i="1"/>
  <c r="W62" i="1"/>
  <c r="W214" i="1"/>
  <c r="W70" i="1"/>
  <c r="W47" i="1"/>
  <c r="W71" i="1"/>
  <c r="W90" i="1"/>
  <c r="W51" i="1"/>
  <c r="W86" i="1"/>
  <c r="W63" i="1"/>
  <c r="W76" i="1"/>
  <c r="W215" i="1"/>
  <c r="W87" i="1"/>
  <c r="W44" i="1"/>
  <c r="W92" i="1"/>
  <c r="W26" i="1"/>
  <c r="W61" i="1"/>
  <c r="W14" i="1"/>
  <c r="W10" i="1"/>
  <c r="W99" i="1"/>
  <c r="W100" i="1"/>
  <c r="W19" i="1"/>
  <c r="W7" i="1"/>
  <c r="W222" i="1"/>
  <c r="W81" i="1"/>
  <c r="W102" i="1"/>
  <c r="W106" i="1"/>
  <c r="W64" i="1"/>
  <c r="W84" i="1"/>
  <c r="W93" i="1"/>
  <c r="W85" i="1"/>
  <c r="W112" i="1"/>
  <c r="W77" i="1"/>
  <c r="W56" i="1"/>
  <c r="W80" i="1"/>
  <c r="W67" i="1"/>
  <c r="W83" i="1"/>
  <c r="W74" i="1"/>
  <c r="W133" i="1"/>
  <c r="W78" i="1"/>
  <c r="W138" i="1"/>
  <c r="W28" i="1"/>
  <c r="W34" i="1"/>
  <c r="W150" i="1"/>
  <c r="W55" i="1"/>
  <c r="W3" i="1"/>
  <c r="W59" i="1"/>
  <c r="W153" i="1"/>
  <c r="W35" i="1"/>
  <c r="W158" i="1"/>
  <c r="W46" i="1"/>
  <c r="W159" i="1"/>
  <c r="W161" i="1"/>
  <c r="W163" i="1"/>
  <c r="W165" i="1"/>
  <c r="W166" i="1"/>
  <c r="W30" i="1"/>
  <c r="W96" i="1"/>
  <c r="W20" i="1"/>
  <c r="W6" i="1"/>
  <c r="W170" i="1"/>
  <c r="W171" i="1"/>
  <c r="W172" i="1"/>
  <c r="W173" i="1"/>
  <c r="W174" i="1"/>
  <c r="W177" i="1"/>
  <c r="W42" i="1"/>
  <c r="W45" i="1"/>
  <c r="W69" i="1"/>
  <c r="W50" i="1"/>
  <c r="W31" i="1"/>
  <c r="W187" i="1"/>
  <c r="W188" i="1"/>
  <c r="W218" i="1"/>
  <c r="W88" i="1"/>
  <c r="W58" i="1"/>
  <c r="W196" i="1"/>
  <c r="W197" i="1"/>
  <c r="W198" i="1"/>
  <c r="W15" i="1"/>
  <c r="W205" i="1"/>
  <c r="W206" i="1"/>
  <c r="W212" i="1"/>
  <c r="W213" i="1"/>
  <c r="AA52" i="1"/>
  <c r="AA38" i="1"/>
  <c r="AA57" i="1"/>
  <c r="AA32" i="1"/>
  <c r="AA49" i="1"/>
  <c r="AA11" i="1"/>
  <c r="AA22" i="1"/>
  <c r="AA23" i="1"/>
  <c r="AA25" i="1"/>
  <c r="AA75" i="1"/>
  <c r="AA91" i="1"/>
  <c r="AA66" i="1"/>
  <c r="AA33" i="1"/>
  <c r="AA89" i="1"/>
  <c r="AA62" i="1"/>
  <c r="AA90" i="1"/>
  <c r="AA70" i="1"/>
  <c r="AA86" i="1"/>
  <c r="AA71" i="1"/>
  <c r="AA41" i="1"/>
  <c r="AA51" i="1"/>
  <c r="AA63" i="1"/>
  <c r="AA76" i="1"/>
  <c r="AA215" i="1"/>
  <c r="AA214" i="1"/>
  <c r="AA44" i="1"/>
  <c r="AA47" i="1"/>
  <c r="AA87" i="1"/>
  <c r="AA92" i="1"/>
  <c r="AA26" i="1"/>
  <c r="AA61" i="1"/>
  <c r="AA14" i="1"/>
  <c r="AA10" i="1"/>
  <c r="AA99" i="1"/>
  <c r="AA100" i="1"/>
  <c r="AA19" i="1"/>
  <c r="AA7" i="1"/>
  <c r="AA222" i="1"/>
  <c r="AA81" i="1"/>
  <c r="AA102" i="1"/>
  <c r="AA106" i="1"/>
  <c r="AA64" i="1"/>
  <c r="AA84" i="1"/>
  <c r="AA93" i="1"/>
  <c r="AA85" i="1"/>
  <c r="AA112" i="1"/>
  <c r="AA77" i="1"/>
  <c r="AA56" i="1"/>
  <c r="AA80" i="1"/>
  <c r="AA67" i="1"/>
  <c r="AA83" i="1"/>
  <c r="AA74" i="1"/>
  <c r="AA133" i="1"/>
  <c r="AA78" i="1"/>
  <c r="AA138" i="1"/>
  <c r="AA28" i="1"/>
  <c r="AA34" i="1"/>
  <c r="AA150" i="1"/>
  <c r="AA55" i="1"/>
  <c r="AA3" i="1"/>
  <c r="AA59" i="1"/>
  <c r="AA153" i="1"/>
  <c r="AA35" i="1"/>
  <c r="AA158" i="1"/>
  <c r="AA46" i="1"/>
  <c r="AA159" i="1"/>
  <c r="AA161" i="1"/>
  <c r="AA163" i="1"/>
  <c r="AA165" i="1"/>
  <c r="AA166" i="1"/>
  <c r="AA30" i="1"/>
  <c r="AA96" i="1"/>
  <c r="AA20" i="1"/>
  <c r="AA6" i="1"/>
  <c r="AA170" i="1"/>
  <c r="AA171" i="1"/>
  <c r="AA172" i="1"/>
  <c r="AA173" i="1"/>
  <c r="AA174" i="1"/>
  <c r="AA177" i="1"/>
  <c r="AA42" i="1"/>
  <c r="AA45" i="1"/>
  <c r="AA69" i="1"/>
  <c r="AA50" i="1"/>
  <c r="AA31" i="1"/>
  <c r="AA187" i="1"/>
  <c r="AA188" i="1"/>
  <c r="AA218" i="1"/>
  <c r="AA88" i="1"/>
  <c r="AA58" i="1"/>
  <c r="AA196" i="1"/>
  <c r="AA197" i="1"/>
  <c r="AA198" i="1"/>
  <c r="AA15" i="1"/>
  <c r="AA205" i="1"/>
  <c r="AA206" i="1"/>
  <c r="AA212" i="1"/>
  <c r="AA213" i="1"/>
  <c r="O170" i="1" l="1"/>
  <c r="B206" i="1"/>
  <c r="B188" i="1"/>
  <c r="B15" i="1"/>
  <c r="B205" i="1" l="1"/>
  <c r="B26" i="1"/>
  <c r="B30" i="1"/>
  <c r="B187" i="1"/>
  <c r="B31" i="1"/>
  <c r="B197" i="1"/>
  <c r="B165" i="1" l="1"/>
  <c r="B22" i="1" l="1"/>
  <c r="B57" i="1"/>
  <c r="B11" i="1"/>
  <c r="B32" i="1"/>
  <c r="B49" i="1"/>
  <c r="B38" i="1"/>
  <c r="B66" i="1"/>
  <c r="B91" i="1"/>
  <c r="B47" i="1"/>
  <c r="B214" i="1"/>
  <c r="B33" i="1"/>
  <c r="B61" i="1"/>
  <c r="B14" i="1"/>
  <c r="B10" i="1"/>
  <c r="B25" i="1"/>
  <c r="B99" i="1"/>
  <c r="B100" i="1"/>
  <c r="B41" i="1"/>
  <c r="B19" i="1"/>
  <c r="B7" i="1"/>
  <c r="B222" i="1"/>
  <c r="B70" i="1"/>
  <c r="B81" i="1"/>
  <c r="B102" i="1"/>
  <c r="B106" i="1"/>
  <c r="B44" i="1"/>
  <c r="B51" i="1"/>
  <c r="B76" i="1"/>
  <c r="B63" i="1"/>
  <c r="B64" i="1"/>
  <c r="B62" i="1"/>
  <c r="B23" i="1"/>
  <c r="B84" i="1"/>
  <c r="B93" i="1"/>
  <c r="B85" i="1"/>
  <c r="B112" i="1"/>
  <c r="B77" i="1"/>
  <c r="B56" i="1"/>
  <c r="B80" i="1"/>
  <c r="B67" i="1"/>
  <c r="B83" i="1"/>
  <c r="B74" i="1"/>
  <c r="B133" i="1"/>
  <c r="B78" i="1"/>
  <c r="B138" i="1"/>
  <c r="B28" i="1"/>
  <c r="B34" i="1"/>
  <c r="B150" i="1"/>
  <c r="B55" i="1"/>
  <c r="B3" i="1"/>
  <c r="B59" i="1"/>
  <c r="B153" i="1"/>
  <c r="B35" i="1"/>
  <c r="B158" i="1"/>
  <c r="B46" i="1"/>
  <c r="B159" i="1"/>
  <c r="B161" i="1"/>
  <c r="B163" i="1"/>
  <c r="B166" i="1"/>
  <c r="B96" i="1"/>
  <c r="B20" i="1"/>
  <c r="B6" i="1"/>
  <c r="B170" i="1"/>
  <c r="B171" i="1"/>
  <c r="B172" i="1"/>
  <c r="B173" i="1"/>
  <c r="B174" i="1"/>
  <c r="B52" i="1"/>
  <c r="B215" i="1"/>
  <c r="B86" i="1"/>
  <c r="B87" i="1"/>
  <c r="B92" i="1"/>
  <c r="B71" i="1"/>
  <c r="B89" i="1"/>
  <c r="B177" i="1"/>
  <c r="B42" i="1"/>
  <c r="B45" i="1"/>
  <c r="B69" i="1"/>
  <c r="B50" i="1"/>
  <c r="B75" i="1"/>
  <c r="B218" i="1"/>
  <c r="B88" i="1"/>
  <c r="B58" i="1"/>
  <c r="B196" i="1"/>
  <c r="B198" i="1"/>
  <c r="B90" i="1"/>
  <c r="B212" i="1"/>
  <c r="B213" i="1"/>
  <c r="O6" i="1" l="1"/>
  <c r="O138" i="1"/>
  <c r="O82" i="1"/>
  <c r="O104" i="1"/>
  <c r="O181" i="1"/>
  <c r="O57" i="1"/>
  <c r="O75" i="1"/>
  <c r="O43" i="1"/>
  <c r="O206" i="1"/>
  <c r="O49" i="1"/>
  <c r="O132" i="1"/>
  <c r="O71" i="1"/>
  <c r="O212" i="1"/>
  <c r="O27" i="1"/>
  <c r="O53" i="1"/>
  <c r="O87" i="1"/>
  <c r="O97" i="1"/>
  <c r="O64" i="1"/>
  <c r="O41" i="1"/>
  <c r="O86" i="1"/>
  <c r="O8" i="1"/>
  <c r="O29" i="1"/>
  <c r="O99" i="1"/>
  <c r="O92" i="1"/>
  <c r="O11" i="1"/>
  <c r="O189" i="1"/>
  <c r="O34" i="1"/>
  <c r="O58" i="1"/>
  <c r="O42" i="1"/>
  <c r="O61" i="1"/>
  <c r="O100" i="1"/>
  <c r="O198" i="1"/>
  <c r="O121" i="1"/>
  <c r="O200" i="1"/>
  <c r="O174" i="1"/>
  <c r="O161" i="1"/>
  <c r="O177" i="1"/>
  <c r="O159" i="1"/>
  <c r="O88" i="1"/>
  <c r="O23" i="1"/>
  <c r="O33" i="1"/>
  <c r="O26" i="1"/>
  <c r="O69" i="1"/>
  <c r="O113" i="1"/>
  <c r="O193" i="1"/>
  <c r="O44" i="1"/>
  <c r="O102" i="1"/>
  <c r="O133" i="1"/>
  <c r="O19" i="1"/>
  <c r="O117" i="1"/>
  <c r="O93" i="1"/>
  <c r="O60" i="1"/>
  <c r="O164" i="1"/>
  <c r="O208" i="1"/>
  <c r="O213" i="1"/>
  <c r="O89" i="1"/>
  <c r="O30" i="1"/>
  <c r="O119" i="1"/>
  <c r="O124" i="1"/>
  <c r="O65" i="1"/>
  <c r="O35" i="1"/>
  <c r="O76" i="1"/>
  <c r="O55" i="1"/>
  <c r="O24" i="1"/>
  <c r="O149" i="1"/>
  <c r="O173" i="1"/>
  <c r="O59" i="1"/>
  <c r="O120" i="1"/>
  <c r="O74" i="1"/>
  <c r="O32" i="1"/>
  <c r="O14" i="1"/>
  <c r="O196" i="1"/>
  <c r="O156" i="1"/>
  <c r="O79" i="1"/>
  <c r="O40" i="1"/>
  <c r="O171" i="1"/>
  <c r="O36" i="1"/>
  <c r="O188" i="1"/>
  <c r="O56" i="1"/>
  <c r="O94" i="1"/>
  <c r="O15" i="1"/>
  <c r="O103" i="1"/>
  <c r="O63" i="1" l="1"/>
  <c r="O20" i="1"/>
  <c r="O108" i="1"/>
  <c r="O3" i="1"/>
  <c r="O31" i="1"/>
  <c r="O98" i="1"/>
  <c r="O9" i="1"/>
  <c r="O83" i="1"/>
  <c r="O62" i="1"/>
  <c r="O10" i="1"/>
  <c r="O197" i="1"/>
  <c r="O182" i="1"/>
  <c r="O190" i="1"/>
  <c r="O21" i="1"/>
  <c r="O81" i="1"/>
  <c r="O166" i="1"/>
  <c r="O52" i="1"/>
  <c r="O176" i="1"/>
  <c r="O191" i="1"/>
  <c r="O95" i="1"/>
  <c r="O158" i="1"/>
  <c r="O50" i="1"/>
  <c r="O84" i="1"/>
  <c r="O2" i="1"/>
  <c r="O67" i="1"/>
  <c r="O85" i="1"/>
  <c r="O187" i="1"/>
  <c r="O51" i="1"/>
  <c r="O4" i="1"/>
  <c r="O68" i="1"/>
  <c r="O180" i="1"/>
  <c r="O194" i="1"/>
  <c r="O114" i="1"/>
  <c r="O163" i="1"/>
  <c r="O45" i="1"/>
  <c r="O77" i="1"/>
  <c r="O165" i="1"/>
  <c r="O90" i="1"/>
  <c r="O172" i="1"/>
  <c r="O205" i="1"/>
  <c r="O128" i="1"/>
  <c r="O125" i="1"/>
  <c r="O112" i="1"/>
  <c r="O39" i="1"/>
  <c r="O38" i="1"/>
  <c r="O66" i="1"/>
  <c r="O80" i="1"/>
  <c r="O91" i="1"/>
  <c r="O78" i="1"/>
  <c r="O129" i="1"/>
  <c r="O25" i="1"/>
  <c r="O96" i="1"/>
  <c r="O106" i="1"/>
  <c r="O73" i="1"/>
  <c r="O136" i="1"/>
  <c r="O54" i="1"/>
  <c r="O126" i="1"/>
  <c r="O153" i="1"/>
  <c r="O46" i="1"/>
  <c r="O47" i="1"/>
  <c r="O70" i="1"/>
  <c r="O13" i="1"/>
  <c r="O72" i="1"/>
  <c r="O150" i="1"/>
  <c r="O122" i="1"/>
  <c r="O22" i="1"/>
  <c r="O199" i="1"/>
  <c r="O28" i="1"/>
  <c r="O7" i="1"/>
  <c r="O192" i="1"/>
  <c r="A144" i="1" l="1"/>
  <c r="A140" i="1"/>
  <c r="A105" i="1"/>
  <c r="A143" i="1"/>
  <c r="A5" i="1"/>
  <c r="A211" i="1"/>
  <c r="A204" i="1"/>
  <c r="A116" i="1"/>
  <c r="A162" i="1"/>
  <c r="A135" i="1"/>
  <c r="A127" i="1"/>
  <c r="A123" i="1"/>
  <c r="A138" i="1"/>
  <c r="A74" i="1"/>
  <c r="A202" i="1"/>
  <c r="A147" i="1"/>
  <c r="A203" i="1"/>
  <c r="A109" i="1"/>
  <c r="A152" i="1"/>
  <c r="A141" i="1"/>
  <c r="A130" i="1"/>
  <c r="A160" i="1"/>
  <c r="A183" i="1"/>
  <c r="A184" i="1"/>
  <c r="A134" i="1"/>
  <c r="A195" i="1"/>
  <c r="A118" i="1"/>
  <c r="A148" i="1"/>
  <c r="A110" i="1"/>
  <c r="A131" i="1"/>
  <c r="A175" i="1"/>
  <c r="A139" i="1"/>
  <c r="A185" i="1"/>
  <c r="A179" i="1"/>
  <c r="A146" i="1"/>
  <c r="A178" i="1"/>
  <c r="A186" i="1"/>
  <c r="A155" i="1"/>
  <c r="A71" i="1"/>
  <c r="A21" i="1"/>
  <c r="A194" i="1"/>
  <c r="A142" i="1"/>
  <c r="A29" i="1"/>
  <c r="A189" i="1"/>
  <c r="A51" i="1"/>
  <c r="A119" i="1"/>
  <c r="A156" i="1"/>
  <c r="A176" i="1"/>
  <c r="A181" i="1"/>
  <c r="A193" i="1"/>
  <c r="A209" i="1"/>
  <c r="A177" i="1"/>
  <c r="A76" i="1"/>
  <c r="A133" i="1"/>
  <c r="A70" i="1"/>
  <c r="A92" i="1"/>
  <c r="A83" i="1"/>
  <c r="A7" i="1"/>
  <c r="A38" i="1"/>
  <c r="A214" i="1"/>
  <c r="A67" i="1"/>
  <c r="A170" i="1"/>
  <c r="A96" i="1"/>
  <c r="A166" i="1"/>
  <c r="A91" i="1"/>
  <c r="A198" i="1"/>
  <c r="A6" i="1"/>
  <c r="A174" i="1"/>
  <c r="A33" i="1"/>
  <c r="A165" i="1"/>
  <c r="A94" i="1"/>
  <c r="A114" i="1"/>
  <c r="A124" i="1"/>
  <c r="A68" i="1"/>
  <c r="A104" i="1"/>
  <c r="A8" i="1"/>
  <c r="A17" i="1"/>
  <c r="A16" i="1"/>
  <c r="A42" i="1"/>
  <c r="A212" i="1"/>
  <c r="A191" i="1"/>
  <c r="A125" i="1"/>
  <c r="A106" i="1"/>
  <c r="A15" i="1"/>
  <c r="A151" i="1"/>
  <c r="A218" i="1"/>
  <c r="A4" i="1"/>
  <c r="A200" i="1"/>
  <c r="A93" i="1"/>
  <c r="A84" i="1"/>
  <c r="A205" i="1"/>
  <c r="A54" i="1"/>
  <c r="A196" i="1"/>
  <c r="A161" i="1"/>
  <c r="A62" i="1"/>
  <c r="A25" i="1"/>
  <c r="A215" i="1"/>
  <c r="A78" i="1"/>
  <c r="A55" i="1"/>
  <c r="A35" i="1"/>
  <c r="A31" i="1"/>
  <c r="A136" i="1"/>
  <c r="A132" i="1"/>
  <c r="A221" i="1"/>
  <c r="A220" i="1"/>
  <c r="A149" i="1"/>
  <c r="A39" i="1"/>
  <c r="A210" i="1"/>
  <c r="A44" i="1"/>
  <c r="A180" i="1"/>
  <c r="A169" i="1"/>
  <c r="A28" i="1"/>
  <c r="A2" i="1"/>
  <c r="A80" i="1"/>
  <c r="A126" i="1"/>
  <c r="A168" i="1"/>
  <c r="A72" i="1"/>
  <c r="A154" i="1"/>
  <c r="A63" i="1"/>
  <c r="A50" i="1"/>
  <c r="A122" i="1"/>
  <c r="A9" i="1"/>
  <c r="A58" i="1"/>
  <c r="A102" i="1"/>
  <c r="A172" i="1"/>
  <c r="A3" i="1"/>
  <c r="A11" i="1"/>
  <c r="A19" i="1"/>
  <c r="A163" i="1"/>
  <c r="A30" i="1"/>
  <c r="A40" i="1"/>
  <c r="A164" i="1"/>
  <c r="A113" i="1"/>
  <c r="A157" i="1"/>
  <c r="A208" i="1"/>
  <c r="A18" i="1"/>
  <c r="A101" i="1"/>
  <c r="A128" i="1"/>
  <c r="A173" i="1"/>
  <c r="A188" i="1"/>
  <c r="A107" i="1"/>
  <c r="A159" i="1"/>
  <c r="A117" i="1"/>
  <c r="A89" i="1"/>
  <c r="A27" i="1"/>
  <c r="A137" i="1"/>
  <c r="A81" i="1"/>
  <c r="A75" i="1"/>
  <c r="A66" i="1"/>
  <c r="A73" i="1"/>
  <c r="A13" i="1"/>
  <c r="A111" i="1"/>
  <c r="A87" i="1"/>
  <c r="A100" i="1"/>
  <c r="A90" i="1"/>
  <c r="A56" i="1"/>
  <c r="A57" i="1"/>
  <c r="A47" i="1"/>
  <c r="A213" i="1"/>
  <c r="A187" i="1"/>
  <c r="A82" i="1"/>
  <c r="A129" i="1"/>
  <c r="A43" i="1"/>
  <c r="A216" i="1"/>
  <c r="A97" i="1"/>
  <c r="A48" i="1"/>
  <c r="A167" i="1"/>
  <c r="A206" i="1"/>
  <c r="A145" i="1"/>
  <c r="A85" i="1"/>
  <c r="A192" i="1"/>
  <c r="A88" i="1"/>
  <c r="A69" i="1"/>
  <c r="A36" i="1"/>
  <c r="A49" i="1"/>
  <c r="A182" i="1"/>
  <c r="A45" i="1"/>
  <c r="A112" i="1"/>
  <c r="A207" i="1"/>
  <c r="A99" i="1"/>
  <c r="A153" i="1"/>
  <c r="A158" i="1"/>
  <c r="A20" i="1"/>
  <c r="A10" i="1"/>
  <c r="A26" i="1"/>
  <c r="A217" i="1"/>
  <c r="A120" i="1"/>
  <c r="A53" i="1"/>
  <c r="A219" i="1"/>
  <c r="A98" i="1"/>
  <c r="A37" i="1"/>
  <c r="A12" i="1"/>
  <c r="A222" i="1"/>
  <c r="A95" i="1"/>
  <c r="A32" i="1"/>
  <c r="A199" i="1"/>
  <c r="A52" i="1"/>
  <c r="A14" i="1"/>
  <c r="A190" i="1"/>
  <c r="A150" i="1"/>
  <c r="A108" i="1"/>
  <c r="A64" i="1"/>
  <c r="A86" i="1"/>
  <c r="A79" i="1"/>
  <c r="A59" i="1"/>
  <c r="A34" i="1"/>
  <c r="A22" i="1"/>
  <c r="A61" i="1"/>
  <c r="A46" i="1"/>
  <c r="A41" i="1"/>
  <c r="A171" i="1"/>
  <c r="A77" i="1"/>
  <c r="A23" i="1"/>
  <c r="A197" i="1"/>
  <c r="A24" i="1"/>
  <c r="A121" i="1"/>
  <c r="A60" i="1"/>
  <c r="A103" i="1"/>
  <c r="A65" i="1"/>
  <c r="A201" i="1"/>
  <c r="A115" i="1"/>
  <c r="C140" i="1" l="1"/>
  <c r="C144" i="1"/>
  <c r="C105" i="1"/>
  <c r="C5" i="1"/>
  <c r="C143" i="1"/>
  <c r="C211" i="1"/>
  <c r="C204" i="1"/>
  <c r="C116" i="1"/>
  <c r="C162" i="1"/>
  <c r="C135" i="1"/>
  <c r="C127" i="1"/>
  <c r="C123" i="1"/>
  <c r="C202" i="1"/>
  <c r="C203" i="1"/>
  <c r="C147" i="1"/>
  <c r="C152" i="1"/>
  <c r="C109" i="1"/>
  <c r="C130" i="1"/>
  <c r="C141" i="1"/>
  <c r="C183" i="1"/>
  <c r="C160" i="1"/>
  <c r="C134" i="1"/>
  <c r="C184" i="1"/>
  <c r="C118" i="1"/>
  <c r="C195" i="1"/>
  <c r="C110" i="1"/>
  <c r="C148" i="1"/>
  <c r="C175" i="1"/>
  <c r="C131" i="1"/>
  <c r="C185" i="1"/>
  <c r="C139" i="1"/>
  <c r="C146" i="1"/>
  <c r="C179" i="1"/>
  <c r="C178" i="1"/>
  <c r="C4" i="1"/>
  <c r="C186" i="1"/>
  <c r="C2" i="1"/>
  <c r="C54" i="1"/>
  <c r="C108" i="1"/>
  <c r="C150" i="1"/>
  <c r="C51" i="1"/>
  <c r="C172" i="1"/>
  <c r="C205" i="1"/>
  <c r="C176" i="1"/>
  <c r="C77" i="1"/>
  <c r="C25" i="1"/>
  <c r="C38" i="1"/>
  <c r="C10" i="1"/>
  <c r="C20" i="1"/>
  <c r="C47" i="1"/>
  <c r="C72" i="1"/>
  <c r="C98" i="1"/>
  <c r="C46" i="1"/>
  <c r="C128" i="1"/>
  <c r="C166" i="1"/>
  <c r="C7" i="1"/>
  <c r="C163" i="1"/>
  <c r="C136" i="1"/>
  <c r="C125" i="1"/>
  <c r="C63" i="1"/>
  <c r="C28" i="1"/>
  <c r="C187" i="1"/>
  <c r="C85" i="1"/>
  <c r="C191" i="1"/>
  <c r="C62" i="1"/>
  <c r="C158" i="1"/>
  <c r="C180" i="1"/>
  <c r="C114" i="1"/>
  <c r="C122" i="1"/>
  <c r="C126" i="1"/>
  <c r="C50" i="1"/>
  <c r="C70" i="1"/>
  <c r="C22" i="1"/>
  <c r="C66" i="1"/>
  <c r="C197" i="1"/>
  <c r="C3" i="1"/>
  <c r="C190" i="1"/>
  <c r="C199" i="1"/>
  <c r="C106" i="1"/>
  <c r="C90" i="1"/>
  <c r="C153" i="1"/>
  <c r="C84" i="1"/>
  <c r="C95" i="1"/>
  <c r="C67" i="1"/>
  <c r="C52" i="1"/>
  <c r="C73" i="1"/>
  <c r="C91" i="1"/>
  <c r="C96" i="1"/>
  <c r="C192" i="1"/>
  <c r="C68" i="1"/>
  <c r="C45" i="1"/>
  <c r="C21" i="1"/>
  <c r="C9" i="1"/>
  <c r="C165" i="1"/>
  <c r="C182" i="1"/>
  <c r="C39" i="1"/>
  <c r="C31" i="1"/>
  <c r="C83" i="1"/>
  <c r="C218" i="1"/>
  <c r="C220" i="1"/>
  <c r="C216" i="1"/>
  <c r="C219" i="1"/>
  <c r="C217" i="1"/>
  <c r="C222" i="1"/>
  <c r="C215" i="1"/>
  <c r="C170" i="1"/>
  <c r="C157" i="1"/>
  <c r="C201" i="1"/>
  <c r="C18" i="1"/>
  <c r="C142" i="1"/>
  <c r="C155" i="1"/>
  <c r="C12" i="1"/>
  <c r="C209" i="1"/>
  <c r="C151" i="1"/>
  <c r="C207" i="1"/>
  <c r="C48" i="1"/>
  <c r="C210" i="1"/>
  <c r="C107" i="1"/>
  <c r="C154" i="1"/>
  <c r="C115" i="1"/>
  <c r="C168" i="1"/>
  <c r="C167" i="1"/>
  <c r="C111" i="1"/>
  <c r="C37" i="1"/>
  <c r="C101" i="1"/>
  <c r="C16" i="1"/>
  <c r="C17" i="1"/>
  <c r="C169" i="1"/>
  <c r="C145" i="1"/>
  <c r="C137" i="1"/>
  <c r="C188" i="1"/>
  <c r="C200" i="1"/>
  <c r="C164" i="1"/>
  <c r="C89" i="1"/>
  <c r="C14" i="1"/>
  <c r="C65" i="1"/>
  <c r="C198" i="1"/>
  <c r="C75" i="1"/>
  <c r="C206" i="1"/>
  <c r="C221" i="1"/>
  <c r="C15" i="1"/>
  <c r="C36" i="1"/>
  <c r="C93" i="1"/>
  <c r="C41" i="1"/>
  <c r="C104" i="1"/>
  <c r="C181" i="1"/>
  <c r="C43" i="1"/>
  <c r="C87" i="1"/>
  <c r="C214" i="1"/>
  <c r="C99" i="1"/>
  <c r="C57" i="1"/>
  <c r="C193" i="1"/>
  <c r="C86" i="1"/>
  <c r="C56" i="1"/>
  <c r="C35" i="1"/>
  <c r="C103" i="1"/>
  <c r="C159" i="1"/>
  <c r="C69" i="1"/>
  <c r="C64" i="1"/>
  <c r="C82" i="1"/>
  <c r="C33" i="1"/>
  <c r="C149" i="1"/>
  <c r="C196" i="1"/>
  <c r="C97" i="1"/>
  <c r="C132" i="1"/>
  <c r="C121" i="1"/>
  <c r="C61" i="1"/>
  <c r="C59" i="1"/>
  <c r="C88" i="1"/>
  <c r="C26" i="1"/>
  <c r="C11" i="1"/>
  <c r="C30" i="1"/>
  <c r="C6" i="1"/>
  <c r="C208" i="1"/>
  <c r="C171" i="1"/>
  <c r="C189" i="1"/>
  <c r="C27" i="1"/>
  <c r="C58" i="1"/>
  <c r="C29" i="1"/>
  <c r="C60" i="1"/>
  <c r="C213" i="1"/>
  <c r="C19" i="1"/>
  <c r="C102" i="1"/>
  <c r="C24" i="1"/>
  <c r="C92" i="1"/>
  <c r="C71" i="1"/>
  <c r="C42" i="1"/>
  <c r="C156" i="1"/>
  <c r="C76" i="1"/>
  <c r="C49" i="1"/>
  <c r="C113" i="1"/>
  <c r="C119" i="1"/>
  <c r="C79" i="1"/>
  <c r="C161" i="1"/>
  <c r="C174" i="1"/>
  <c r="C212" i="1"/>
  <c r="C94" i="1"/>
  <c r="C44" i="1"/>
  <c r="C117" i="1"/>
  <c r="C100" i="1"/>
  <c r="C124" i="1"/>
  <c r="C32" i="1"/>
  <c r="C138" i="1"/>
  <c r="C23" i="1"/>
  <c r="C8" i="1"/>
  <c r="C133" i="1"/>
  <c r="C55" i="1"/>
  <c r="C173" i="1"/>
  <c r="C34" i="1"/>
  <c r="C53" i="1"/>
  <c r="C74" i="1"/>
  <c r="C40" i="1"/>
  <c r="C177" i="1"/>
  <c r="C120" i="1"/>
  <c r="C129" i="1"/>
  <c r="C112" i="1"/>
  <c r="C80" i="1"/>
  <c r="C13" i="1"/>
  <c r="C78" i="1"/>
  <c r="C81" i="1"/>
  <c r="C194" i="1"/>
</calcChain>
</file>

<file path=xl/comments1.xml><?xml version="1.0" encoding="utf-8"?>
<comments xmlns="http://schemas.openxmlformats.org/spreadsheetml/2006/main">
  <authors>
    <author>Ballasina</author>
  </authors>
  <commentList>
    <comment ref="AG5" authorId="0" shapeId="0">
      <text>
        <r>
          <rPr>
            <b/>
            <sz val="8"/>
            <color indexed="81"/>
            <rFont val="Tahoma"/>
            <family val="2"/>
          </rPr>
          <t>DISTANZA IN MINUTI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LI PRENDERA'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6" authorId="0" shapeId="0">
      <text>
        <r>
          <rPr>
            <b/>
            <sz val="8"/>
            <color indexed="81"/>
            <rFont val="Tahoma"/>
            <family val="2"/>
          </rPr>
          <t>0 = NO BUONI
1 = SI BUONI
2 = DA IL RESTO AI BUONI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 xml:space="preserve">PRENDE I BUONI SE NON SONO FIRMATI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<sst xmlns="http://schemas.openxmlformats.org/spreadsheetml/2006/main" count="1463" uniqueCount="910">
  <si>
    <t>VIA</t>
  </si>
  <si>
    <t>NOME1</t>
  </si>
  <si>
    <t>CAFE SHOP BISCOTTERIA</t>
  </si>
  <si>
    <t>CHIUSURA</t>
  </si>
  <si>
    <t>PREZZO</t>
  </si>
  <si>
    <t>QUALITA</t>
  </si>
  <si>
    <t>TEL</t>
  </si>
  <si>
    <t>?</t>
  </si>
  <si>
    <t>KM</t>
  </si>
  <si>
    <t>SIMPATIA</t>
  </si>
  <si>
    <t>LOCATION</t>
  </si>
  <si>
    <t>RITORNO</t>
  </si>
  <si>
    <t>BUONI</t>
  </si>
  <si>
    <t>VOCE</t>
  </si>
  <si>
    <t>PQUALITA</t>
  </si>
  <si>
    <t>XMIN</t>
  </si>
  <si>
    <t>XMAX</t>
  </si>
  <si>
    <t>YMIN</t>
  </si>
  <si>
    <t>YMAX</t>
  </si>
  <si>
    <t>PPREZZO</t>
  </si>
  <si>
    <t>PSIMPATIA</t>
  </si>
  <si>
    <t>PLOCATION</t>
  </si>
  <si>
    <t>PRITORNO</t>
  </si>
  <si>
    <t>PKM</t>
  </si>
  <si>
    <t>PBUONI</t>
  </si>
  <si>
    <t>VOTO</t>
  </si>
  <si>
    <t>ANTICO PAVONE</t>
  </si>
  <si>
    <t>BAR SPORT</t>
  </si>
  <si>
    <t>COSTA</t>
  </si>
  <si>
    <t>GOLF CLUB</t>
  </si>
  <si>
    <t>AEROPORTO</t>
  </si>
  <si>
    <t>MIGLIARO</t>
  </si>
  <si>
    <t>TIPO</t>
  </si>
  <si>
    <t>GASTRONOMIA</t>
  </si>
  <si>
    <t>BAR</t>
  </si>
  <si>
    <t>RISTORANTE</t>
  </si>
  <si>
    <t>TRATTORIA</t>
  </si>
  <si>
    <t>PIZZERIA</t>
  </si>
  <si>
    <t>BOSCHETTO</t>
  </si>
  <si>
    <t>FIERA</t>
  </si>
  <si>
    <t>BISTEKKINA</t>
  </si>
  <si>
    <t>PIZZA/RISTO</t>
  </si>
  <si>
    <t>MAPPAMONDO</t>
  </si>
  <si>
    <t>VESCOVATO</t>
  </si>
  <si>
    <t>CA DE QUINZANI</t>
  </si>
  <si>
    <t>CA DE MARI</t>
  </si>
  <si>
    <t>VIA MANTOVA</t>
  </si>
  <si>
    <t>S. MARINO</t>
  </si>
  <si>
    <t>KEBAB</t>
  </si>
  <si>
    <t>TRAMONTI</t>
  </si>
  <si>
    <t>P.TA MILANO</t>
  </si>
  <si>
    <t>PIADINERIA</t>
  </si>
  <si>
    <t>PIADA</t>
  </si>
  <si>
    <t>BISSOLATI</t>
  </si>
  <si>
    <t>SELFSERVICE</t>
  </si>
  <si>
    <t>ANTENNA</t>
  </si>
  <si>
    <t>LONGARDORE</t>
  </si>
  <si>
    <t>COOPERATIVA</t>
  </si>
  <si>
    <t>CASTELVETRO</t>
  </si>
  <si>
    <t>PALABOSCO</t>
  </si>
  <si>
    <t>BOSCO</t>
  </si>
  <si>
    <t>BIG PUB</t>
  </si>
  <si>
    <t>STAGNO</t>
  </si>
  <si>
    <t>PESCA SPORTIVA</t>
  </si>
  <si>
    <t>BATTAGLIONE</t>
  </si>
  <si>
    <t>LOCANDA CONTADINO</t>
  </si>
  <si>
    <t>DISTRIBUTORE</t>
  </si>
  <si>
    <t>PONTICELLO</t>
  </si>
  <si>
    <t>AMICI DEL PO</t>
  </si>
  <si>
    <t>CAMPING</t>
  </si>
  <si>
    <t>IMBARCADERO</t>
  </si>
  <si>
    <t>MAC</t>
  </si>
  <si>
    <t>DORDONI</t>
  </si>
  <si>
    <t>BOCCIODROMO</t>
  </si>
  <si>
    <t>KEROPETROL</t>
  </si>
  <si>
    <t>CREMONA</t>
  </si>
  <si>
    <t>BAR CASELLO</t>
  </si>
  <si>
    <t>TACABANDA</t>
  </si>
  <si>
    <t>P.TA ROMANA</t>
  </si>
  <si>
    <t>P.TA VENEZIA</t>
  </si>
  <si>
    <t>LIBERTY</t>
  </si>
  <si>
    <t>GIAPPONESE</t>
  </si>
  <si>
    <t>GRANATIERI</t>
  </si>
  <si>
    <t>AGIP</t>
  </si>
  <si>
    <t>ALBA</t>
  </si>
  <si>
    <t>ZAIST</t>
  </si>
  <si>
    <t>PANE E AMORE</t>
  </si>
  <si>
    <t>FORNERIA</t>
  </si>
  <si>
    <t>POSTUMIA</t>
  </si>
  <si>
    <t>SCORFANO</t>
  </si>
  <si>
    <t>SYSTERS CAFE</t>
  </si>
  <si>
    <t>V.LE PO</t>
  </si>
  <si>
    <t>C.SO V. EMANUELE</t>
  </si>
  <si>
    <t>MIMI</t>
  </si>
  <si>
    <t>VIA GIORDANO</t>
  </si>
  <si>
    <t>VIA GIUSEPPINA</t>
  </si>
  <si>
    <t>VIA POSTUMIA</t>
  </si>
  <si>
    <t>VIA TONANI</t>
  </si>
  <si>
    <t>VIA CAVO CERCA</t>
  </si>
  <si>
    <t>VIA BRESCIA</t>
  </si>
  <si>
    <t>VIA MILANO</t>
  </si>
  <si>
    <t>VIA CASTELLEONE</t>
  </si>
  <si>
    <t>VIA PERSICO</t>
  </si>
  <si>
    <t>VIA MASSAROTTI 52</t>
  </si>
  <si>
    <t>SALSAMENTERIA</t>
  </si>
  <si>
    <t>DUOMO</t>
  </si>
  <si>
    <t>UGO GRILL</t>
  </si>
  <si>
    <t>CITTADELLA</t>
  </si>
  <si>
    <t>PEPE NERO</t>
  </si>
  <si>
    <t>C.SO MAZZINI</t>
  </si>
  <si>
    <t>P.ZA ROMA</t>
  </si>
  <si>
    <t>VIA BISSOLATI</t>
  </si>
  <si>
    <t>VIA MASSAROTTI</t>
  </si>
  <si>
    <t>NON SOLO PIADA</t>
  </si>
  <si>
    <t>PARCHEGGIO</t>
  </si>
  <si>
    <t>PPARCHEGGIO</t>
  </si>
  <si>
    <t>VIA DECIA</t>
  </si>
  <si>
    <t>C.SO MATTEOTTI</t>
  </si>
  <si>
    <t>BONEMERSE</t>
  </si>
  <si>
    <t>VIA DEL SALE</t>
  </si>
  <si>
    <t>BRANCERE</t>
  </si>
  <si>
    <t>N</t>
  </si>
  <si>
    <t>VIA ERIDANO 2</t>
  </si>
  <si>
    <t>NOTE</t>
  </si>
  <si>
    <t>150 gr PASTA A SCELTA, SUGO A SCELTA, ACQUA, CAFFE, GELATO 2 GUSTI</t>
  </si>
  <si>
    <t>1°, 2°, ACQUA, VINO, CAFFE</t>
  </si>
  <si>
    <t>1°, 2°, CONTORNO, ACQUA, CAFFE</t>
  </si>
  <si>
    <t>PASTA+GELATO</t>
  </si>
  <si>
    <t>HAMBURGER</t>
  </si>
  <si>
    <t>CINESE</t>
  </si>
  <si>
    <t>MAI</t>
  </si>
  <si>
    <t>FUORIPORTA CAFE CLAUDIA</t>
  </si>
  <si>
    <t>IPERCOOP CAMPAGNA</t>
  </si>
  <si>
    <t>IPER DENTRO</t>
  </si>
  <si>
    <t>IPER BARRETTINO</t>
  </si>
  <si>
    <t>IPERCOOP PIZZA</t>
  </si>
  <si>
    <t>IPER RISTO</t>
  </si>
  <si>
    <t>IPERCOOP MC D</t>
  </si>
  <si>
    <t>IPERCOOP OWW</t>
  </si>
  <si>
    <t>IPERCOOP KEBAB</t>
  </si>
  <si>
    <t>IPERCOOP CINA</t>
  </si>
  <si>
    <t>BURGER SQUARE</t>
  </si>
  <si>
    <t>VIA FILZI</t>
  </si>
  <si>
    <t>VIA BERGAMO</t>
  </si>
  <si>
    <t>FRANCA E LUCIANO</t>
  </si>
  <si>
    <t>LIVRASCO</t>
  </si>
  <si>
    <t>BETTENESCO VIA BS</t>
  </si>
  <si>
    <t>BIRRERIA PIZZERIA</t>
  </si>
  <si>
    <t>CAVATIGOZZI</t>
  </si>
  <si>
    <t>PICENENGO</t>
  </si>
  <si>
    <t>TRATTORIA DEL PESCATORE</t>
  </si>
  <si>
    <t>CASANOVA DEL MORB</t>
  </si>
  <si>
    <t>CEREALI, BRANZINO, SALMONE, INSALATA DI POLLO, ROASTBEEF, PANINI, TOAST, TRAMEZZINI</t>
  </si>
  <si>
    <t>IL PANINO CHE VUOI TU</t>
  </si>
  <si>
    <t>COPPA, CRUDO, SALAME</t>
  </si>
  <si>
    <t>AUTOGRILL NORD</t>
  </si>
  <si>
    <t>AUTOGRILL SUD</t>
  </si>
  <si>
    <t>X</t>
  </si>
  <si>
    <t>Y</t>
  </si>
  <si>
    <t>EL SALES</t>
  </si>
  <si>
    <t>BAR LATTERIA</t>
  </si>
  <si>
    <t>VIA NOVATI</t>
  </si>
  <si>
    <t>IM PASTA</t>
  </si>
  <si>
    <t>CONTEGGIO</t>
  </si>
  <si>
    <t>GALLERIA 25 APRILE</t>
  </si>
  <si>
    <t>TRAMEZZINI</t>
  </si>
  <si>
    <t>DOM</t>
  </si>
  <si>
    <t>TRAMEZZO 1925</t>
  </si>
  <si>
    <t>TRAMEZZERIA XXV APRILE</t>
  </si>
  <si>
    <t>LUN</t>
  </si>
  <si>
    <t>VIA GIUSEPPINA 151</t>
  </si>
  <si>
    <t>VIA GHINAGLIA 9</t>
  </si>
  <si>
    <t>VIA PLATINA 20</t>
  </si>
  <si>
    <t>S.GIACOMO AL CAMPO 6</t>
  </si>
  <si>
    <t>MAR</t>
  </si>
  <si>
    <t>YOSHI</t>
  </si>
  <si>
    <t>VIA BRESCIA 7</t>
  </si>
  <si>
    <t>AL RISTORUM</t>
  </si>
  <si>
    <t>331-7898010</t>
  </si>
  <si>
    <t>VIA MANTOVA 76</t>
  </si>
  <si>
    <t>LASAGNA, RISO, TAGLIATELLE, ARROSTO, POLPETTE, PATATE, VERDURE, CAFFE</t>
  </si>
  <si>
    <t>FAST FOOD</t>
  </si>
  <si>
    <t>LUN DOM</t>
  </si>
  <si>
    <t>COPERTO 2€, ACQUA 1€, ANTIPASTO 3€, SECONDO 8€, CAFFE 1€</t>
  </si>
  <si>
    <t>VIA PERICO 40</t>
  </si>
  <si>
    <t>VEGETAMENTE</t>
  </si>
  <si>
    <t>VEGETARIANO</t>
  </si>
  <si>
    <t>VIA BUOSO DA DOVARA</t>
  </si>
  <si>
    <t>GEA ECO STORE</t>
  </si>
  <si>
    <t>MESSICANO</t>
  </si>
  <si>
    <t>MELOGRANO</t>
  </si>
  <si>
    <t>ARISTON</t>
  </si>
  <si>
    <t>PIAZZA ROMA</t>
  </si>
  <si>
    <t>CAFFE STRADIVARI</t>
  </si>
  <si>
    <t>VIA BELTRAMI</t>
  </si>
  <si>
    <t>VIA XI FEBBRAIO</t>
  </si>
  <si>
    <t>PANINI, TRAMEZZINI, FOCACCE, GASTRONOMIA, PASTICCERIA, CAFFE</t>
  </si>
  <si>
    <t>SOTTOBOSCO</t>
  </si>
  <si>
    <t>PUB</t>
  </si>
  <si>
    <t>BOSCO EX PARMIGIANO</t>
  </si>
  <si>
    <t>OSTERIA DELLE GERRE</t>
  </si>
  <si>
    <t>GERRE DE CAPRIOLI</t>
  </si>
  <si>
    <t>392-0046450 / 0372-434640</t>
  </si>
  <si>
    <t>HAMBURGER, COSTINE, INSALATE, PRIMI</t>
  </si>
  <si>
    <t>PIAZZA CADUTI DEL LAVORO</t>
  </si>
  <si>
    <t>SAB A MEZZOGIORNO</t>
  </si>
  <si>
    <t>VIA LUNGO PO EUROPA</t>
  </si>
  <si>
    <t>VIA RIGLIO</t>
  </si>
  <si>
    <t>SAN MARTINO IN BELISETO</t>
  </si>
  <si>
    <t>PAZZI DI PIZZA</t>
  </si>
  <si>
    <t>CASTELVERDE</t>
  </si>
  <si>
    <t>NON SOLO PIZZA</t>
  </si>
  <si>
    <t>BOTTEGA DELLA PIZZA</t>
  </si>
  <si>
    <t>CORSO MAZZINI</t>
  </si>
  <si>
    <t>PEDAVENA</t>
  </si>
  <si>
    <t>BIRRERIA</t>
  </si>
  <si>
    <t>STAGNO LOMBARDO</t>
  </si>
  <si>
    <t>BAR DEGLI ARTISTI</t>
  </si>
  <si>
    <t>VIA CIMITERO</t>
  </si>
  <si>
    <t>ULTIMA VISITA</t>
  </si>
  <si>
    <t>VOLTE</t>
  </si>
  <si>
    <t>Totale</t>
  </si>
  <si>
    <t>LUN, APERTO SOLO SERA</t>
  </si>
  <si>
    <t>0372-30088</t>
  </si>
  <si>
    <t>NON SIAMO STATI BENE</t>
  </si>
  <si>
    <t>392-7294100</t>
  </si>
  <si>
    <t>VIA LUNGO PO EUROPA 1</t>
  </si>
  <si>
    <t>ANTICA COSTESE</t>
  </si>
  <si>
    <t>VIA BERGAMO 19</t>
  </si>
  <si>
    <t>VILLETTA</t>
  </si>
  <si>
    <t>KANDOO</t>
  </si>
  <si>
    <t>PORTA PO</t>
  </si>
  <si>
    <t>MELLINI</t>
  </si>
  <si>
    <t>VIA BISSOLATI 105</t>
  </si>
  <si>
    <t>VIA PALESTRO 13</t>
  </si>
  <si>
    <t>HOSTERIA</t>
  </si>
  <si>
    <t>PIAZZA GALLINA 1</t>
  </si>
  <si>
    <t>HOSTERIA 700</t>
  </si>
  <si>
    <t>CERRI</t>
  </si>
  <si>
    <t>PIAZZA GIOVANNI XXIII 3</t>
  </si>
  <si>
    <t>VIA FOPPONE 1</t>
  </si>
  <si>
    <t>LOCANDA</t>
  </si>
  <si>
    <t>VIA FRANCESCO PECORARI 3</t>
  </si>
  <si>
    <t>RISTORANTE CENTRALE</t>
  </si>
  <si>
    <t>VICOLO PERTUSIO 4</t>
  </si>
  <si>
    <t>VIA JANELLO TORRIANI 7</t>
  </si>
  <si>
    <t>VIA PORTA MARZIA 5</t>
  </si>
  <si>
    <t>VIA CERESOLE 3</t>
  </si>
  <si>
    <t>CORSO XX SETTEMBRE 14</t>
  </si>
  <si>
    <t>PANE E SALAME</t>
  </si>
  <si>
    <t>VIA PLATINA 32</t>
  </si>
  <si>
    <t>VIA SICARDO 9</t>
  </si>
  <si>
    <t>VIA SICARDO 3</t>
  </si>
  <si>
    <t>VIA DEL SALE 58</t>
  </si>
  <si>
    <t>MER</t>
  </si>
  <si>
    <t>PRANZO LAVORO 12€ PRIMO SECONDO CONTORNO ACQUA CAFFE, PIZZA, MENU ALLA CARTA</t>
  </si>
  <si>
    <t>VIGNO BAR</t>
  </si>
  <si>
    <t>MANTOVA</t>
  </si>
  <si>
    <t>GIO</t>
  </si>
  <si>
    <t>VIA CAPITANO DEL POPOLO 4</t>
  </si>
  <si>
    <t>SAB DOM</t>
  </si>
  <si>
    <t>VIA MILANO 18</t>
  </si>
  <si>
    <t>3 PRIMI, 3 SECONDI, 3 CONTORNI, 1/2 ACQUA, 1/4 VINO, CAFFE</t>
  </si>
  <si>
    <t>BOSCO EX PARMIGIANO VIA ROMA 28</t>
  </si>
  <si>
    <t>PRIMO, SECONDO, ACQUA, CAFFE</t>
  </si>
  <si>
    <t>LUN SERA, DOM SERA</t>
  </si>
  <si>
    <t>BRAZZUOLI VIA BRESCIA 13</t>
  </si>
  <si>
    <t>MENU ALLA CARTA</t>
  </si>
  <si>
    <t>CAFFE PONCHIELLI</t>
  </si>
  <si>
    <t>QUALITA' BUONA MA PORZIONI MOLTO RIDOTTE E LUNGHI TEMPI DI ATTESA</t>
  </si>
  <si>
    <t>PIZZA E BIBITA 7.50€. DOLCI FATTI IN CASA</t>
  </si>
  <si>
    <t>DANI</t>
  </si>
  <si>
    <t>PANINI INSALATE</t>
  </si>
  <si>
    <t>PIPERITAS</t>
  </si>
  <si>
    <t>VIA ASELLI</t>
  </si>
  <si>
    <t>VIA CASTELLEONE 107</t>
  </si>
  <si>
    <t>PRIMO SECONDO</t>
  </si>
  <si>
    <t>PONTE BURGHERIA</t>
  </si>
  <si>
    <t>VIA ALTOBELLO MELONE</t>
  </si>
  <si>
    <t>PRIMO SECONDO CONTORNO ACQUA CAFFE, NO PIZZA, STA SULLO STOMACO</t>
  </si>
  <si>
    <t>PRIMI, SECONDI, PANINI, PIADINE, TRAMEZZINI</t>
  </si>
  <si>
    <t>ANGOLO DI CAMPAGNA</t>
  </si>
  <si>
    <t>PRIMO, SECONDO, CONTORNO, ACQUA, CAFFE</t>
  </si>
  <si>
    <t>PIZZERIA DE'GENAAR</t>
  </si>
  <si>
    <t>SECONDO BARACCHINO</t>
  </si>
  <si>
    <t>OSTERIA DEL PESCATORE</t>
  </si>
  <si>
    <t>MARILYN</t>
  </si>
  <si>
    <t>PIZZICOTTO</t>
  </si>
  <si>
    <t>CREMONA TANGENZIALE</t>
  </si>
  <si>
    <t>MENU LAVORO, PIZZA</t>
  </si>
  <si>
    <t>SAB E DOM A MEZZOGIORNO</t>
  </si>
  <si>
    <t>037281411</t>
  </si>
  <si>
    <t>0372471028</t>
  </si>
  <si>
    <t>0523824333</t>
  </si>
  <si>
    <t>037230460</t>
  </si>
  <si>
    <t>03721930750</t>
  </si>
  <si>
    <t>037222703</t>
  </si>
  <si>
    <t>037230535</t>
  </si>
  <si>
    <t>3404154366</t>
  </si>
  <si>
    <t>037221775</t>
  </si>
  <si>
    <t>037229286</t>
  </si>
  <si>
    <t>037236175</t>
  </si>
  <si>
    <t>0372456656</t>
  </si>
  <si>
    <t>0372461010</t>
  </si>
  <si>
    <t>037223953</t>
  </si>
  <si>
    <t>037228701</t>
  </si>
  <si>
    <t>037230017</t>
  </si>
  <si>
    <t>0372438125</t>
  </si>
  <si>
    <t>037229640</t>
  </si>
  <si>
    <t>037222796</t>
  </si>
  <si>
    <t>3393285894</t>
  </si>
  <si>
    <t>0372080033</t>
  </si>
  <si>
    <t>0372412088</t>
  </si>
  <si>
    <t>3384604874</t>
  </si>
  <si>
    <t>0372750242</t>
  </si>
  <si>
    <t>037233536</t>
  </si>
  <si>
    <t>037223360</t>
  </si>
  <si>
    <t>0372451964</t>
  </si>
  <si>
    <t>0372452864</t>
  </si>
  <si>
    <t>0372471030</t>
  </si>
  <si>
    <t>3384066528</t>
  </si>
  <si>
    <t>3457782826</t>
  </si>
  <si>
    <t>0372496111</t>
  </si>
  <si>
    <t>0372455208</t>
  </si>
  <si>
    <t>0372455142</t>
  </si>
  <si>
    <t>0372753065</t>
  </si>
  <si>
    <t>03721870028</t>
  </si>
  <si>
    <t>0523823560</t>
  </si>
  <si>
    <t>037230350</t>
  </si>
  <si>
    <t>0372463193</t>
  </si>
  <si>
    <t>037230225</t>
  </si>
  <si>
    <t>3407629070</t>
  </si>
  <si>
    <t>0372623534</t>
  </si>
  <si>
    <t>0372433187</t>
  </si>
  <si>
    <t>037255015</t>
  </si>
  <si>
    <t>0372458149</t>
  </si>
  <si>
    <t>0372808355</t>
  </si>
  <si>
    <t>03721878081</t>
  </si>
  <si>
    <t>037221397</t>
  </si>
  <si>
    <t>0372751680</t>
  </si>
  <si>
    <t>0372434290</t>
  </si>
  <si>
    <t>037224709</t>
  </si>
  <si>
    <t>3284060076</t>
  </si>
  <si>
    <t>0372462039</t>
  </si>
  <si>
    <t>0372471615</t>
  </si>
  <si>
    <t>0372433700</t>
  </si>
  <si>
    <t>3395087826</t>
  </si>
  <si>
    <t>3884010874</t>
  </si>
  <si>
    <t>DRIVE IN GRILL</t>
  </si>
  <si>
    <t>0372808596</t>
  </si>
  <si>
    <t>PANINI PIZZETTE HAMBURGHER …</t>
  </si>
  <si>
    <t>OSTERIA DEL NAVIGLIO</t>
  </si>
  <si>
    <t>MAR SERA</t>
  </si>
  <si>
    <t>0372539003</t>
  </si>
  <si>
    <t>SIX SISTERS</t>
  </si>
  <si>
    <t>037226391</t>
  </si>
  <si>
    <t>0372427063</t>
  </si>
  <si>
    <t>LOCANDA DA ZIA LETI</t>
  </si>
  <si>
    <t>CHIUSO</t>
  </si>
  <si>
    <t>0372428155</t>
  </si>
  <si>
    <t>BUONI SI MA NON FIRMATI</t>
  </si>
  <si>
    <t>COUS COUS SU PRENOTAZIONE</t>
  </si>
  <si>
    <t>BURGER BAR AL PONTE</t>
  </si>
  <si>
    <t>POZZAGLIO</t>
  </si>
  <si>
    <t>IPER PIZZA</t>
  </si>
  <si>
    <t>PIZZA</t>
  </si>
  <si>
    <t>https://www.google.it/maps/place/Pizzeria+Il+Nido/@45.1295232,10.0510483,18.35z/data=!4m5!3m4!1s0x0:0x30d5ed91820bd556!8m2!3d45.1296415!4d10.0504249?hl=it</t>
  </si>
  <si>
    <t>https://www.google.it/maps/place/Bar+Dany+Food+on+The+Road/@45.165174,9.9776065,18.42z/data=!4m5!3m4!1s0x0:0xdbb4af4aae83c75b!8m2!3d45.1651515!4d9.9778048?hl=it</t>
  </si>
  <si>
    <t>MAPS</t>
  </si>
  <si>
    <t>https://www.google.it/maps/place/Pizzeria+Il+Boschetto/@45.1642254,10.0269024,17.29z/data=!4m5!3m4!1s0x0:0x9aa73510f8963ac1!8m2!3d45.1641431!4d10.0275182?hl=it</t>
  </si>
  <si>
    <t>VIA ERIDANO 4</t>
  </si>
  <si>
    <t>0372411100</t>
  </si>
  <si>
    <t>https://www.google.it/maps/place/Ristorante+Pizzeria+Marilyn/@45.1316654,10.0008528,17z/data=!4m12!1m6!3m5!1s0x0:0x9aa73510f8963ac1!2sPizzeria+Il+Boschetto!8m2!3d45.1641431!4d10.0275182!3m4!1s0x4780fdd6d80f35d1:0x1e7147c726924141!8m2!3d45.1316052!4d10.000</t>
  </si>
  <si>
    <t>https://www.google.it/maps/place/Pane+%26+Amore+-+Bar,+Panetteria/@45.1328041,10.0416798,18.03z/data=!4m12!1m6!3m5!1s0x0:0x9aa73510f8963ac1!2sPizzeria+Il+Boschetto!8m2!3d45.1641431!4d10.0275182!3m4!1s0x4780fe4f724ccc89:0xbcabd949b758123c!8m2!3d45.1328707!</t>
  </si>
  <si>
    <t>https://www.google.it/maps/place/Bar+Fuori+Porta/@45.127743,10.0520039,17.69z/data=!4m12!1m6!3m5!1s0x0:0x9aa73510f8963ac1!2sPizzeria+Il+Boschetto!8m2!3d45.1641431!4d10.0275182!3m4!1s0x0:0xfcc2ef53a1fbde3b!8m2!3d45.1274322!4d10.0527343?hl=it</t>
  </si>
  <si>
    <t>https://www.google.it/maps/@45.1539166,10.0976298,17.55z?hl=it</t>
  </si>
  <si>
    <t>https://www.google.it/maps/place/Bar+Vigno/@45.1373427,10.0331289,19.27z/data=!4m5!3m4!1s0x4780fe41b919a293:0xf3137ec970ce44f6!8m2!3d45.1372126!4d10.0331019?hl=it</t>
  </si>
  <si>
    <t>https://www.google.it/maps/@45.1368488,10.0104434,19.27z?hl=it</t>
  </si>
  <si>
    <t>CASTELLEONESE</t>
  </si>
  <si>
    <t>PARADISE CAFE</t>
  </si>
  <si>
    <t>WINE BAR</t>
  </si>
  <si>
    <t>https://www.google.it/maps/place/Il+Mappamondo+Trattoria/@45.1682306,10.1603729,17.75z/data=!4m5!3m4!1s0x4781ab1fc373d73f:0x79e36444546b64d2!8m2!3d45.1683413!4d10.1608454?hl=it</t>
  </si>
  <si>
    <t>0372830421</t>
  </si>
  <si>
    <t>BULLDOG</t>
  </si>
  <si>
    <t>https://www.google.it/maps/place/Trattoria+Birreria+Bulldog/@45.1691484,10.1626234,18z/data=!4m5!3m4!1s0x4781ab1f1af6e0bd:0x8f71b51dd09506aa!8m2!3d45.1698593!4d10.1644711?hl=it</t>
  </si>
  <si>
    <t>0372830426</t>
  </si>
  <si>
    <t>CARPE DIEM</t>
  </si>
  <si>
    <t>PIEDE DELMONA</t>
  </si>
  <si>
    <t>https://www.google.it/maps/place/Bar+Carpe+Diem/@45.1663879,10.12667,18.79z/data=!4m5!3m4!1s0x4781aabc7b24e161:0xe5f9010da83fb1d0!8m2!3d45.1662049!4d10.1272541?hl=it</t>
  </si>
  <si>
    <t>0372837037</t>
  </si>
  <si>
    <t>PIZZA E MENU LAVORO</t>
  </si>
  <si>
    <t>GARDEN</t>
  </si>
  <si>
    <t>DIEMME</t>
  </si>
  <si>
    <t>0372623234</t>
  </si>
  <si>
    <t>https://www.google.it/maps/place/Bicocca/@45.1395193,10.0977726,14.22z/data=!4m5!3m4!1s0x4780545ea2f83a4f:0xdc3d685ca11910e9!8m2!3d45.1365868!4d10.1448809?hl=it</t>
  </si>
  <si>
    <t>https://www.google.it/maps/place/Bistekkina/@45.1451253,10.0533111,15.94z/data=!4m5!3m4!1s0x4780fe2fad270e65:0x5ebff57430083614!8m2!3d45.1501973!4d10.0504705?hl=it</t>
  </si>
  <si>
    <t>https://www.google.it/maps/place/Locanda+Da+Zia+Leti/@45.1634082,10.0319561,13.88z/data=!4m5!3m4!1s0x0:0x221cbda06391c25e!8m2!3d45.1895533!4d10.0104815?hl=it</t>
  </si>
  <si>
    <t>BRIMONA</t>
  </si>
  <si>
    <t>OSTERIA</t>
  </si>
  <si>
    <t>03721872980</t>
  </si>
  <si>
    <t>FIONI</t>
  </si>
  <si>
    <t>MARZALENGO</t>
  </si>
  <si>
    <t>https://www.google.it/maps/place/Fioni/@45.1743087,10.0107368,13.21z/data=!4m5!3m4!1s0x478103b02ffc8eeb:0x45b45000c2a5e09!8m2!3d45.2083371!4d9.9984531?hl=it</t>
  </si>
  <si>
    <t>0372426669</t>
  </si>
  <si>
    <t>LUN SERA</t>
  </si>
  <si>
    <t>FONTANA</t>
  </si>
  <si>
    <t>0372471029</t>
  </si>
  <si>
    <t>PIENNOLO</t>
  </si>
  <si>
    <t>RISTO PIZZA</t>
  </si>
  <si>
    <t>VIA MILAZZA</t>
  </si>
  <si>
    <t>https://www.google.it/maps/place/Ristorante+Pizzeria+Il+Piennolo/@45.1343405,10.0191699,16.86z/data=!4m5!3m4!1s0x4780fe71fd9dd811:0xb1f6e56a310be991!8m2!3d45.1364303!4d10.0193395?hl=it</t>
  </si>
  <si>
    <t>03721875907</t>
  </si>
  <si>
    <t>PANINI 4€</t>
  </si>
  <si>
    <t>CONTINI</t>
  </si>
  <si>
    <t>JULIETTE</t>
  </si>
  <si>
    <t>https://www.google.it/maps/place/Juliette96+Risto/@45.1465534,10.0699457,15z/data=!4m5!3m4!1s0x4780fe0ad6171eab:0x68d59c51b6aeeac6!8m2!3d45.1469465!4d10.0756082?hl=it</t>
  </si>
  <si>
    <t>3342580631</t>
  </si>
  <si>
    <t>https://www.google.it/maps/place/Pizzeria+Luna+Nera/@45.1337313,10.0558696,15z/data=!4m5!3m4!1s0x4780fe4da26ebe49:0x978a998f45ee510e!8m2!3d45.1307372!4d10.049169?hl=it</t>
  </si>
  <si>
    <t>SAGGITARIO</t>
  </si>
  <si>
    <t>MASANCLA</t>
  </si>
  <si>
    <t>BAR CENTRALE</t>
  </si>
  <si>
    <t>BLU CAFE</t>
  </si>
  <si>
    <t>PIEVE D'OLMI</t>
  </si>
  <si>
    <t>0523823700</t>
  </si>
  <si>
    <t>https://www.google.it/maps/place/Bar+Blu+Cafe'/@45.1217867,10.0077033,14z/data=!4m5!3m4!1s0x0:0xea02b840e636aeeb!8m2!3d45.1075651!4d9.9898362?hl=it</t>
  </si>
  <si>
    <t>10€ PRIMO SECONDO CONTORNO AL BUFFET DA IL RESTO AI BUONI, 7€ PRIMO, 8€ SECONDO</t>
  </si>
  <si>
    <t>MEXICALI</t>
  </si>
  <si>
    <t>MENU PRIMO 8.50, MENU SECONDO 10.50, MENU COMPLETO 12.50 MENU INSALATA, MENU HAMBURGER</t>
  </si>
  <si>
    <t>VIA NINO BIXIO 8</t>
  </si>
  <si>
    <t>0372450875</t>
  </si>
  <si>
    <t>PRIMI SECONDI PANINI FOCACCIE TRAMEZZINI PASTICCERIA</t>
  </si>
  <si>
    <t>BOLDORI</t>
  </si>
  <si>
    <t>FORNERIA GASTRONOMIA</t>
  </si>
  <si>
    <t>https://www.google.it/maps/place/Forneria+Pastic.+Caffe'+Boldori+Ronchini+G.+%26+C.+S.N.C./@45.1420067,10.0516909,15.67z/data=!4m5!3m4!1s0x4780fe377a16f97d:0x5d7c9b606d7251af!8m2!3d45.1420452!4d10.0454568?hl=it</t>
  </si>
  <si>
    <t>https://www.google.it/maps/place/MI+%26+MI+Bar/@45.1338789,10.0300533,14.54z/data=!4m5!3m4!1s0x4780fe6f9db80369:0xdef5d3d32a79e2c6!8m2!3d45.132777!4d10.0208965?hl=it</t>
  </si>
  <si>
    <t>https://www.google.it/maps/place/Vegetamente/@45.1363803,10.0310388,14.7z/data=!4m5!3m4!1s0x4780fe6f193d3d4d:0x3888ba655c288224!8m2!3d45.1339818!4d10.0226252?hl=it</t>
  </si>
  <si>
    <t>https://www.google.it/maps/place/Trattoria+Liberty/@45.1416953,10.0418872,15.04z/data=!4m5!3m4!1s0x4780fe1547a0ef53:0x295f378f91cf18f7!8m2!3d45.1412866!4d10.0316119?hl=it</t>
  </si>
  <si>
    <t>https://www.google.it/maps/place/Fabbrica+di+Pedavena+Cremona/@45.1427827,10.0262164,14.16z/data=!4m5!3m4!1s0x4780fe0b3c428c5f:0x7a545a527b10b22e!8m2!3d45.1430309!4d10.0139147?hl=it</t>
  </si>
  <si>
    <t>https://www.google.it/maps/place/I'm+pasta/@45.1332889,10.0154411,14.16z/data=!4m5!3m4!1s0x4780fdd6d7c19ae3:0x75648e834b5ee987!8m2!3d45.1313337!4d10.0007692?hl=it</t>
  </si>
  <si>
    <t>https://www.google.it/maps/place/Ristorante+Pizzeria+La+Bersagliera/@45.1401785,10.0203157,14.37z/data=!4m5!3m4!1s0x4780fe0b5d713b69:0xbefe8279e8eb66b5!8m2!3d45.1424359!4d10.0150037?hl=it</t>
  </si>
  <si>
    <t>https://www.google.it/maps/place/Tacabanda+snc/@45.1366465,10.0380388,14.7z/data=!4m5!3m4!1s0x4780fe43b0a9c06d:0xee89deec8467208c!8m2!3d45.1341512!4d10.0338918?hl=it</t>
  </si>
  <si>
    <t>https://www.google.it/maps/place/Al+Portico/@45.1411496,10.0527091,16.03z/data=!4m5!3m4!1s0x0:0x30c89b970313ff81!8m2!3d45.1420949!4d10.0454877?hl=it</t>
  </si>
  <si>
    <t>0372451261</t>
  </si>
  <si>
    <t>SOLO SERA</t>
  </si>
  <si>
    <t>RICCO BUFFET, PRIMO, SECONDO, ACQUA, CAFFE 12€</t>
  </si>
  <si>
    <t>MAI (LUN MAR MER SERA)</t>
  </si>
  <si>
    <t>PARK</t>
  </si>
  <si>
    <t>ULTIMA
VISITA</t>
  </si>
  <si>
    <t>PPARK</t>
  </si>
  <si>
    <t>https://www.google.it/maps/place/Trattoria+Alba/@45.1423356,10.0486386,15.67z/data=!4m5!3m4!1s0x4780fe3eb3cccaa5:0x350777bd9933d229!8m2!3d45.1438732!4d10.0393461?hl=it</t>
  </si>
  <si>
    <t>https://www.google.it/maps/place/Drive+In+grill/@45.1412882,10.05963,15.99z/data=!4m5!3m4!1s0x4780ffcb3a0e434f:0xf3d1758129d92b17!8m2!3d45.1408169!4d10.0567281?hl=it</t>
  </si>
  <si>
    <t>https://www.google.it/maps/place/Osteria+del+Naviglio/@45.1585458,10.0476199,13.98z/data=!4m5!3m4!1s0x478101be2f6f5833:0xec2ea0967b9a94a5!8m2!3d45.1798527!4d10.0469977?hl=it</t>
  </si>
  <si>
    <t>https://www.google.it/maps/place/Bar+Casello/@45.1412535,10.05949,16.66z/data=!4m5!3m4!1s0x4780ffcb79c5ef6f:0xf8b796972e4fb1ea!8m2!3d45.1426993!4d10.0608292?hl=it</t>
  </si>
  <si>
    <t>https://www.google.it/maps/place/Eni/@45.1399673,10.053408,15.65z/data=!4m5!3m4!1s0x4780fe4872acf841:0xc940540db01cd0af!8m2!3d45.1381998!4d10.0442002?hl=it</t>
  </si>
  <si>
    <t>https://www.google.it/maps/place/La+Cascinetta/@45.1265368,10.0536305,14.32z/data=!4m5!3m4!1s0x4780fee403a1e54b:0xffdd7a728e9ef091!8m2!3d45.1071389!4d10.0376844?hl=it</t>
  </si>
  <si>
    <t>https://www.google.it/maps/place/IL+CIGNO+Pizzeria/@45.1261286,10.0884051,14.19z/data=!4m5!3m4!1s0x47805501817d2b7d:0x5728da4b0d006980!8m2!3d45.116523!4d10.1387608?hl=it</t>
  </si>
  <si>
    <t>https://www.google.it/maps/place/Baricentro/@45.1486989,10.0778239,14.73z/data=!4m5!3m4!1s0x47810002f9e82e45:0xe7b36bcfb94a4fc7!8m2!3d45.1552165!4d10.0991801?hl=it</t>
  </si>
  <si>
    <t>https://www.google.it/maps/place/Autogrill+Cremona+sud/@45.1296731,10.0508331,14.4z/data=!4m5!3m4!1s0x4780ff05e7e9bef5:0xd5d081bd3dfcf688!8m2!3d45.1141059!4d10.0570413?hl=it</t>
  </si>
  <si>
    <t>https://www.google.it/maps/place/La+Corte/@45.1760182,10.0287416,13z/data=!4m8!1m2!2m1!1sla+corte+trattoria!3m4!1s0x0:0x75589be11240b0af!8m2!3d45.2243019!4d10.0623769?hl=it</t>
  </si>
  <si>
    <t>https://www.google.it/maps/place/Paradise+Caf%C3%A8/@45.1549268,9.9992658,14.01z/data=!4m8!1m2!2m1!1sla+corte+trattoria!3m4!1s0x0:0xcf1183dd6d8a713c!8m2!3d45.168615!4d9.9689609?hl=it</t>
  </si>
  <si>
    <t>https://www.google.it/maps/place/Gea+Eco+Store/@45.1383527,10.0449279,15.47z/data=!4m8!1m2!2m1!1sla+corte+trattoria!3m4!1s0x4780fe438d3a0f85:0xc1b1594b8459f617!8m2!3d45.1342094!4d10.035603?hl=it</t>
  </si>
  <si>
    <t>https://www.google.it/maps/place/Autogrill+Cremona+Nord/@45.1412516,10.0659163,16.48z/data=!4m8!1m2!2m1!1sla+corte+trattoria!3m4!1s0x4780fe6c610b3611:0x8d2186a9ee241ee0!8m2!3d45.1399211!4d10.0698743?hl=it</t>
  </si>
  <si>
    <t>https://www.google.it/maps/place/Trattoria+Bar+Lupi/@45.1560037,10.0027991,14.13z/data=!4m8!1m2!2m1!1sla+corte+trattoria!3m4!1s0x47810288a7558cfb:0xae144c6ecde9bd!8m2!3d45.1744906!4d9.9694564?hl=it</t>
  </si>
  <si>
    <t>UFFICIO WGS84</t>
  </si>
  <si>
    <t>LIBERTY BISTROT</t>
  </si>
  <si>
    <t>VIA GENALA 37</t>
  </si>
  <si>
    <t>0372434728</t>
  </si>
  <si>
    <t>https://www.google.it/maps/place/Liberty+Bistrot/@45.1369161,10.04545,14.99z/data=!4m5!3m4!1s0x4780fe433dcc2f25:0xf765cdb44b98e0af!8m2!3d45.1319998!4d10.0334754?hl=it</t>
  </si>
  <si>
    <t>PRANZO LAVORO, MENU ALLA CARTA</t>
  </si>
  <si>
    <t>https://www.google.it/maps/place/Trattoria+Fontana/@45.1619774,10.0059059,14z/data=!4m5!3m4!1s0x0:0xd61f8a848b96ce54!8m2!3d45.1713588!4d9.9669921?hl=it</t>
  </si>
  <si>
    <t>0372471492</t>
  </si>
  <si>
    <t>037276181</t>
  </si>
  <si>
    <t>https://www.google.it/maps/place/La+Mangiatoia/@45.1560649,9.9862679,13.66z/data=!4m5!3m4!1s0x4780fd700908a715:0x9c8f568ad014cf95!8m2!3d45.1606353!4d9.9590045?hl=it</t>
  </si>
  <si>
    <t>https://www.google.it/maps/place/osteria+Brimonia/@45.1344767,10.0488402,15.33z/data=!4m5!3m4!1s0x0:0x272c50b76967bfbe!8m2!3d45.1287119!4d10.0355373?hl=it</t>
  </si>
  <si>
    <t>https://www.google.it/maps/place/Osteria+Il+Cavatappi/@45.1539055,9.9837091,13.66z/data=!4m5!3m4!1s0x4780fd6e87fadf0b:0xfee639a3888cfae1!8m2!3d45.1528138!4d9.9518631?hl=it</t>
  </si>
  <si>
    <t>0372491527</t>
  </si>
  <si>
    <t>0372446192</t>
  </si>
  <si>
    <t>https://www.google.it/maps/place/l'Ora+X/@45.1555282,9.9866655,13.66z/data=!4m5!3m4!1s0x4780fd6dcfb88c45:0xb487dd4f9b82950!8m2!3d45.1513933!4d9.9524532?hl=it</t>
  </si>
  <si>
    <t>https://www.google.it/maps/place/La+baita/@45.1504718,9.9855198,13.66z/data=!4m5!3m4!1s0x4780fd741ba29b3d:0x848873e0c1287868!8m2!3d45.1510755!4d9.9610356?hl=it</t>
  </si>
  <si>
    <t>https://www.google.it/maps/place/Il+Bacco+Toscano/@45.1555379,9.9892773,13.56z/data=!4m5!3m4!1s0x0:0x4166f1a6aeaff114!8m2!3d45.1567164!4d9.9569821?hl=it</t>
  </si>
  <si>
    <t>037276360</t>
  </si>
  <si>
    <t>MAI?</t>
  </si>
  <si>
    <t>https://www.google.it/maps/place/Il+Veliero+Di+Perez+Suarez+Yudith/@45.1584051,9.9971005,13.9z/data=!4m5!3m4!1s0x0:0xa14a6ec98c792f88!8m2!3d45.1750961!4d9.9701498?hl=it</t>
  </si>
  <si>
    <t>https://www.google.it/maps/place/IP+-+Festival+Bar/@45.1324469,10.0611389,14.59z/data=!4m5!3m4!1s0x4780ff994ce0a00f:0x31d825326cfa179e!8m2!3d45.1222993!4d10.0780007?hl=it</t>
  </si>
  <si>
    <t>https://www.google.it/maps/place/Gastronomia+Ariston/@45.1352593,10.032732,14.73z/data=!4m5!3m4!1s0x4780fe6eb95455b9:0x3d67791d0e8c24fc!8m2!3d45.1358787!4d10.0240467?hl=it</t>
  </si>
  <si>
    <t>https://www.google.it/maps/place/Piadineria+Antica+Romagna+Di+Santi+Roberto/@45.1355726,10.0298472,14.73z/data=!4m5!3m4!1s0x4780fe7aa79ef453:0x15d22eb727625ca6!8m2!3d45.1322708!4d10.0170469?hl=it</t>
  </si>
  <si>
    <t>https://www.google.it/maps/place/Il+Ponticello+beach/@45.1314541,10.0281032,13.9z/data=!4m5!3m4!1s0x4780fc2a31a7bf59:0x456ddf1adba7d322!8m2!3d45.1204555!4d9.9996125?hl=it</t>
  </si>
  <si>
    <t>https://www.google.it/maps/place/Osteria+Del+Mento/@45.1196355,10.0431705,13.9z/data=!4m5!3m4!1s0x4780fee0646cf47b:0x4ed70e901b8dd7b4!8m2!3d45.0947882!4d10.0324649?hl=it</t>
  </si>
  <si>
    <t>https://www.google.it/maps/place/La+Piedigrotta/@45.1448677,10.0085335,13.99z/data=!4m8!1m2!2m1!1sPIEDIGROTTA!3m4!1s0x4780fd9567f893c7:0x86323c450cf2233c!8m2!3d45.1450366!4d9.9848371?hl=it</t>
  </si>
  <si>
    <t>https://www.google.it/maps/place/Bar+Trattoria+Sombrero/@45.1442336,10.0196561,14.34z/data=!4m12!1m6!3m5!1s0x4780fdc29b7e27b3:0x9e67ee49a11c38d1!2sBar+Trattoria+Sombrero!8m2!3d45.1432738!4d9.9962446!3m4!1s0x4780fdc29b7e27b3:0x9e67ee49a11c38d1!8m2!3d45.143</t>
  </si>
  <si>
    <t>https://www.google.it/maps/place/La+Piadineria/@45.138311,10.0373052,15.16z/data=!4m5!3m4!1s0x4780fe68edecf055:0x861386f84ac74712!8m2!3d45.1329038!4d10.0261684?hl=it</t>
  </si>
  <si>
    <t>FLORA</t>
  </si>
  <si>
    <t>SPAGHETTERIA</t>
  </si>
  <si>
    <t>0372751063</t>
  </si>
  <si>
    <t>https://www.google.it/maps/place/Bar+Flora+Spaghetteria/@45.1354437,10.0364341,14.64z/data=!4m5!3m4!1s0x4780fe6f15b06409:0x6fc44340667c5577!8m2!3d45.1332439!4d10.0225836?hl=it</t>
  </si>
  <si>
    <t>VIA DANTE 80</t>
  </si>
  <si>
    <t>037238233</t>
  </si>
  <si>
    <t>https://www.google.it/maps/place/Trattoria+La+Piccola/@45.1396694,10.0352951,14.78z/data=!4m5!3m4!1s0x4780fe0d37d71a43:0xa302341217750fe5!8m2!3d45.1421436!4d10.019835?hl=it</t>
  </si>
  <si>
    <t>STUDIO BAR</t>
  </si>
  <si>
    <t>3331287952</t>
  </si>
  <si>
    <t>VIA DANTE 41</t>
  </si>
  <si>
    <t>https://www.google.it/maps/place/Studio+Bar/@45.1420382,10.0311195,14.44z/data=!4m5!3m4!1s0x4780fe0cd419f337:0x11987f6c98bf18d3!8m2!3d45.1419432!4d10.0181373?hl=it</t>
  </si>
  <si>
    <t>MADE IN SUD</t>
  </si>
  <si>
    <t>V.LE TRENTO TR 23</t>
  </si>
  <si>
    <t>3286334980</t>
  </si>
  <si>
    <t>https://www.google.it/maps/place/Made+In+Sud+cafe'/@45.142061,10.0356203,15.11z/data=!4m5!3m4!1s0x4780fe6d59b247eb:0x5e02f4627f3fb9bb!8m2!3d45.1407081!4d10.0211708?hl=it</t>
  </si>
  <si>
    <t>OLZA FOGAROLE</t>
  </si>
  <si>
    <t>0523823784</t>
  </si>
  <si>
    <t>https://www.google.it/maps/place/Trattoria+da+maria/@45.1189137,10.0022142,13.67z/data=!4m5!3m4!1s0x4780fc688f03d0f1:0xa99ed50a77e051f5!8m2!3d45.10603!4d9.9627301?hl=it</t>
  </si>
  <si>
    <t>LUN MAR</t>
  </si>
  <si>
    <t>0523829409</t>
  </si>
  <si>
    <t>https://www.google.it/maps/place/Trattoria+La+Pergola/@45.1184282,9.977687,13.67z/data=!4m5!3m4!1s0x4780fb7ca5f00943:0x3c230f5956d4e947!8m2!3d45.1088015!4d9.9513582?hl=it</t>
  </si>
  <si>
    <t>https://www.google.it/maps/place/Il+Pozzo+di+Olza/@45.1234562,9.9848929,13.67z/data=!4m5!3m4!1s0x4780fc8aa7320865:0xc7af5dce961dc77e!8m2!3d45.1087286!4d9.9508667?hl=it</t>
  </si>
  <si>
    <t>0523820775</t>
  </si>
  <si>
    <t>DAMIANI</t>
  </si>
  <si>
    <t>VIA GIUSEPPINA 8</t>
  </si>
  <si>
    <t>037258039</t>
  </si>
  <si>
    <t>https://www.google.it/maps/place/Trattoria+E.+Damiani/@45.1255744,10.0869198,14.34z/data=!4m8!1m2!2m1!1sBAR+TRATTORIA+RISTORANTE!3m4!1s0x47805574cb00f8ad:0x932fe11e60af0772!8m2!3d45.1173151!4d10.1180622?hl=it</t>
  </si>
  <si>
    <t>BONSERI</t>
  </si>
  <si>
    <t>VIA GIUSEPPINA 7</t>
  </si>
  <si>
    <t>https://www.google.it/maps/place/Fornaio+Bonseri/@45.1355572,10.0519857,15.33z/data=!4m5!3m4!1s0x4780fe4df6c6ab45:0xd8a125a1b52e8be5!8m2!3d45.1299012!4d10.0474121?hl=it</t>
  </si>
  <si>
    <t>TOAST E CO</t>
  </si>
  <si>
    <t>TOASTERIA</t>
  </si>
  <si>
    <t>https://www.google.it/maps/place/Toast+%26+co/@45.1370153,10.0317485,14.67z/data=!4m5!3m4!1s0x4780fe7aa8253d47:0xd9a7a2ab28ba5a2d!8m2!3d45.1322888!4d10.0173412?hl=it</t>
  </si>
  <si>
    <t>3297379673</t>
  </si>
  <si>
    <t>https://www.google.it/maps/place/Antica+Locanda+Bissone/@45.1381997,10.0401759,15.18z/data=!4m5!3m4!1s0x0:0x983afc008d13e097!8m2!3d45.136522!4d10.0239784?hl=it</t>
  </si>
  <si>
    <t>APORTI 25</t>
  </si>
  <si>
    <t>VIA APORTI</t>
  </si>
  <si>
    <t>3298226798</t>
  </si>
  <si>
    <t>LUN MAR GIO VEN</t>
  </si>
  <si>
    <t>https://www.google.it/maps/place/Ristorante+La+Svolta/@45.1455178,10.0898068,14.66z/data=!4m5!3m4!1s0x0:0x493f19aff3848382!8m2!3d45.1522336!4d10.1328385?hl=it</t>
  </si>
  <si>
    <t>PRIMO CONTORNO 10€, SECONDO CONTORNO 10€, PRIMO SECONDO CONTORNO 15€</t>
  </si>
  <si>
    <t>BAR GALLO</t>
  </si>
  <si>
    <t>TANGENZIALE</t>
  </si>
  <si>
    <t>PANE IN SALUTE</t>
  </si>
  <si>
    <t>SOLO PRIOM 8€, PORZIONI SUPER ABBONDANTI</t>
  </si>
  <si>
    <t>LUN SOLO PIZZA, MAR-VEN PIZZA E MENU, GIOVEDI C'ERA BORDELLO</t>
  </si>
  <si>
    <t>https://www.google.it/maps/place/Il+Cortile/@45.150246,10.0321372,15z/data=!4m5!3m4!1s0x0:0xfedcc557e237d2c4!8m2!3d45.1612651!4d10.0123376?hl=it</t>
  </si>
  <si>
    <t>ANTICO BORGO</t>
  </si>
  <si>
    <t>VIA DEI CIPRESSI</t>
  </si>
  <si>
    <t>https://www.google.it/maps/place/Trattoria+Antico+Borgo/@45.144878,10.0398267,14.99z/data=!4m5!3m4!1s0x4780fe116e9367d5:0xad1882626d190b11!8m2!3d45.147819!4d10.0267008?hl=it</t>
  </si>
  <si>
    <t>BOTTIGLIERIA</t>
  </si>
  <si>
    <t>ANOLINERIA</t>
  </si>
  <si>
    <t>VIA PORTA PO VECCHIA</t>
  </si>
  <si>
    <t>0372415084</t>
  </si>
  <si>
    <t>https://www.google.it/maps/place/La+Bottiglieria/@45.1386582,10.0355478,14.99z/data=!4m5!3m4!1s0x4780fe6552c051b1:0xde40105c78c7b28f!8m2!3d45.1320192!4d10.0178012?hl=it</t>
  </si>
  <si>
    <t>3248633209</t>
  </si>
  <si>
    <t>CHIUSO A PRANZO</t>
  </si>
  <si>
    <t>https://www.google.it/maps/place/Anolineria/@45.1371516,10.0341138,14.78z/data=!4m5!3m4!1s0x4780fe7aaab202d5:0x5b2307dc485640b7!8m2!3d45.1322339!4d10.0179259?hl=it</t>
  </si>
  <si>
    <t>LUN A PRANZO</t>
  </si>
  <si>
    <t>037236114</t>
  </si>
  <si>
    <t>https://www.google.it/maps/place/Pizzeria+Lo+Scrigno/@45.1448369,10.0265293,14.58z/data=!4m5!3m4!1s0x4780fde0fb76384b:0x793d08a3961cbb92!8m2!3d45.1447643!4d10.0070288?hl=it</t>
  </si>
  <si>
    <t>https://www.google.it/maps/place/Il+Giardino+Del+Po+-+Di+Mandara+Rosa/@45.1389615,10.0180506,14.45z/data=!4m5!3m4!1s0x4780fdd05b5de09d:0x453a8f47070b6165!8m2!3d45.1326715!4d9.9967204?hl=it</t>
  </si>
  <si>
    <t>BIBI</t>
  </si>
  <si>
    <t>VIA LITTA</t>
  </si>
  <si>
    <t>ORDINALE</t>
  </si>
  <si>
    <t>TEMPO PERSO</t>
  </si>
  <si>
    <t>CARROBBIO</t>
  </si>
  <si>
    <t>VIA CASTELVERDE 54</t>
  </si>
  <si>
    <t>https://www.google.it/maps/place/Al+Carrobbio/@45.1560662,10.025499,14z/data=!4m5!3m4!1s0x0:0x63d1bbcdfc5b44ce!8m2!3d45.171946!4d9.9935567?hl=it</t>
  </si>
  <si>
    <t>0372560963</t>
  </si>
  <si>
    <t>TORRIANI</t>
  </si>
  <si>
    <t>HAYASHI</t>
  </si>
  <si>
    <t>VIALE PO 131</t>
  </si>
  <si>
    <t>03721930068</t>
  </si>
  <si>
    <t>https://www.google.it/maps/place/Hayashi/@45.1354531,10.0220552,14.66z/data=!4m5!3m4!1s0x4780fdd6cc02e28d:0xb653d751cf006e16!8m2!3d45.1306894!4d10.0001014?hl=it</t>
  </si>
  <si>
    <t>LUCCIOLA</t>
  </si>
  <si>
    <t>VIA DEL PORTO 16</t>
  </si>
  <si>
    <t>0372412952</t>
  </si>
  <si>
    <t>https://www.google.it/maps/place/La+Lucciola+Di+Galasio+Ernestina+%26+C.+Snc/@45.135901,10.0162534,14.32z/data=!4m5!3m4!1s0x0:0xc31a504e0d5adba4!8m2!3d45.1277591!4d9.9999619?hl=it</t>
  </si>
  <si>
    <t>VIA GIOVAN BATTISTA PLASIO 21</t>
  </si>
  <si>
    <t>037221408</t>
  </si>
  <si>
    <t>https://www.google.it/maps/place/Ristorante+Le+Scuderie/@45.1368754,10.0342125,14.66z/data=!4m5!3m4!1s0x0:0xe9aba5a5ceea781f!8m2!3d45.1354227!4d10.0201106?hl=it</t>
  </si>
  <si>
    <t>FUSION</t>
  </si>
  <si>
    <t>VIA GIORDANO 94</t>
  </si>
  <si>
    <t>0372752242</t>
  </si>
  <si>
    <t>https://www.google.it/maps/place/YI+Fusion+Restaurant/@45.1336053,10.0377555,14.78z/data=!4m5!3m4!1s0x4780fe66fefab111:0xae5c9bc54b606956!8m2!3d45.1291978!4d10.0248756?hl=it</t>
  </si>
  <si>
    <t>ARCHI</t>
  </si>
  <si>
    <t>CHITANTOLO</t>
  </si>
  <si>
    <t>0523824866</t>
  </si>
  <si>
    <t>https://www.google.it/maps/place/Ristorante+Il+Chitantolo/@45.1210132,10.0196623,14.11z/data=!4m5!3m4!1s0x4780fc25de9377fb:0xf48fed130ecfc462!8m2!3d45.1127923!4d9.9939054?hl=it</t>
  </si>
  <si>
    <t>BOLERO</t>
  </si>
  <si>
    <t>VIA BORDIGALLO 8</t>
  </si>
  <si>
    <t>037237223</t>
  </si>
  <si>
    <t>https://www.google.it/maps/place/Bolero/@45.1362127,10.0377266,14.99z/data=!4m12!1m6!3m5!1s0x4780fe6edbad9ca3:0x427c860cf7c7bec7!2sBolero!8m2!3d45.1345687!4d10.023828!3m4!1s0x4780fe6edbad9ca3:0x427c860cf7c7bec7!8m2!3d45.1345687!4d10.023828?hl=it</t>
  </si>
  <si>
    <t>NUOVA CINA</t>
  </si>
  <si>
    <t>V.LE PO 121</t>
  </si>
  <si>
    <t>037231591</t>
  </si>
  <si>
    <t>https://www.google.it/maps/place/La+Nuova+Cina/@45.136116,10.0223161,14.65z/data=!4m5!3m4!1s0x4780fdd6e5005725:0x786cb7239a2e5e6b!8m2!3d45.1308739!4d10.0018823?hl=it</t>
  </si>
  <si>
    <t>ANTICA PIZZERIA DEL CORSO</t>
  </si>
  <si>
    <t>GALLERIA KENNEDY</t>
  </si>
  <si>
    <t>0372414141</t>
  </si>
  <si>
    <t>https://www.google.it/maps/place/Antica+Pizzeria+Del+Corso/@45.1405066,10.0350614,14.99z/data=!4m12!1m6!3m5!1s0x4780fe73a8a7344d:0x6a9a423c20637d52!2sAntica+Pizzeria+Del+Corso!8m2!3d45.1375026!4d10.0191644!3m4!1s0x4780fe73a8a7344d:0x6a9a423c20637d52!8m2!3</t>
  </si>
  <si>
    <t>SPICCHIO</t>
  </si>
  <si>
    <t>03721786403</t>
  </si>
  <si>
    <t>https://www.google.it/maps/place/Lo+Spicchio/@45.1389069,10.0436605,15.54z/data=!4m5!3m4!1s0x4780fe41f03046ff:0xb1989d224685578d!8m2!3d45.1365934!4d10.0316327?hl=it</t>
  </si>
  <si>
    <t>PACE</t>
  </si>
  <si>
    <t>0523823330</t>
  </si>
  <si>
    <t>https://www.google.it/maps/place/Trattoria+Della+Pace/@45.1183347,10.0120914,13.86z/data=!4m5!3m4!1s0x4780fc197ff0b0db:0x1cb653e372e7cf69!8m2!3d45.1019834!4d9.9869116?hl=it</t>
  </si>
  <si>
    <t>GATTO E LA VOLPE</t>
  </si>
  <si>
    <t>VIA MERCATELLO</t>
  </si>
  <si>
    <t>3383607582</t>
  </si>
  <si>
    <t>https://www.google.it/maps/place/Wine+Bar+il+Gatto+e+la+Volpe/@45.1387299,10.0417287,14.98z/data=!4m5!3m4!1s0x4780fe69405fb135:0xe85976bd19b49738!8m2!3d45.1348291!4d10.0260758?hl=it</t>
  </si>
  <si>
    <t>LOCANDA DEL GUSTO</t>
  </si>
  <si>
    <t>MAR SAB</t>
  </si>
  <si>
    <t>0523824143</t>
  </si>
  <si>
    <t>https://www.google.it/maps/place/La+Locanda+Del+Gusto+Ristorante+Pizzeria+Castelvetro+Piacentino/@45.1292752,10.0163886,13.99z/data=!4m12!1m6!3m5!1s0x4780fc25de9377fb:0xd7271fd425b17e8c!2sLa+Locanda+Del+Gusto+Ristorante+Pizzeria+Castelvetro+Piacentino!8m2</t>
  </si>
  <si>
    <t>CHOCABECK</t>
  </si>
  <si>
    <t>P.ZA STRADIVARI</t>
  </si>
  <si>
    <t>037234988</t>
  </si>
  <si>
    <t>https://www.google.it/maps/place/Chocabeck/@45.1390704,10.0367384,15.12z/data=!4m12!1m6!3m5!1s0x4780fc25de9377fb:0xd7271fd425b17e8c!2sLa+Locanda+Del+Gusto+Ristorante+Pizzeria+Castelvetro+Piacentino!8m2!3d45.1143066!4d9.9938545!3m4!1s0x4780f0853929a4c9:0xa</t>
  </si>
  <si>
    <t>KM 0</t>
  </si>
  <si>
    <t>CAFFETTERIA</t>
  </si>
  <si>
    <t>0372411186</t>
  </si>
  <si>
    <t>https://www.google.it/maps/place/Km0+caffetteria/@45.1388475,10.03181,14.74z/data=!4m5!3m4!1s0x4780fe7a80b03135:0x40769c890e466a19!8m2!3d45.1322358!4d10.0150499?hl=it</t>
  </si>
  <si>
    <t>INFINITO</t>
  </si>
  <si>
    <t>0523823518</t>
  </si>
  <si>
    <t>https://www.google.it/maps/place/Nuovo+Infinito/@45.1265543,10.0189466,14.41z/data=!4m5!3m4!1s0x4780fc2f58b3f197:0xd0230e10e2018565!8m2!3d45.1155823!4d9.9929318?hl=it</t>
  </si>
  <si>
    <t>CHIAVE DI BACCO</t>
  </si>
  <si>
    <t>LOUNGE BAR</t>
  </si>
  <si>
    <t>P.ZA MARCONI</t>
  </si>
  <si>
    <t>0372808850</t>
  </si>
  <si>
    <t>https://www.google.it/maps/place/Chiave+Di+Bacco+Srl/@45.1370003,10.0372224,14.95z/data=!4m5!3m4!1s0x4780fe65ffb2adfd:0xdc0537cea04f0558!8m2!3d45.1314018!4d10.0232434?hl=it</t>
  </si>
  <si>
    <t>PALIO DELL'OCA</t>
  </si>
  <si>
    <t>VIA PLATINA</t>
  </si>
  <si>
    <t>037220930</t>
  </si>
  <si>
    <t>https://www.google.it/maps/place/Palio+Dell'Oca+-+Ristorante+Osteria+Cremona/@45.1386195,10.0417338,14.49z/data=!4m5!3m4!1s0x4780fe661fc776ad:0xb75cb0d56a8ce048!8m2!3d45.131556!4d10.0249151?hl=it</t>
  </si>
  <si>
    <t>PIZZA D'AUTORE</t>
  </si>
  <si>
    <t>PORTA VENEZIA</t>
  </si>
  <si>
    <t>3333797950</t>
  </si>
  <si>
    <t>https://www.google.it/maps/place/La+Pizza+D'Autore+Cremona/@45.1418994,10.048746,15.11z/data=!4m5!3m4!1s0x4780fe41dd1bd2cf:0x394d72eba88e7ce!8m2!3d45.1370177!4d10.0319405?hl=it</t>
  </si>
  <si>
    <t>KING</t>
  </si>
  <si>
    <t>VIA TRECCHI 8</t>
  </si>
  <si>
    <t>0372750794</t>
  </si>
  <si>
    <t>https://www.google.it/maps/place/PIZZERIA+KING/@45.1383192,10.0356036,15.11z/data=!4m5!3m4!1s0x4780fe718ee93e9f:0xd69ee6d1677a2fc8!8m2!3d45.1366332!4d10.0175498?hl=it</t>
  </si>
  <si>
    <t>DA LECCARSI I BAFFI</t>
  </si>
  <si>
    <t>C.SO GARIBALDI 38</t>
  </si>
  <si>
    <t>037224821</t>
  </si>
  <si>
    <t>https://www.google.it/maps/place/La+Pizzeria+-+Da+Leccarsi+I+Baffi/@45.1404379,10.0387134,14.15z/data=!4m5!3m4!1s0x4780fe7200c3752d:0x79aeabedb7d76997!8m2!3d45.1369629!4d10.0196848?hl=it</t>
  </si>
  <si>
    <t>CA' NOVA</t>
  </si>
  <si>
    <t>VECCHIA FORNACE</t>
  </si>
  <si>
    <t>0523825052</t>
  </si>
  <si>
    <t>https://www.google.it/maps/place/Osteria+Ca'+Nova/@45.1122434,10.0109904,13.27z/data=!4m8!1m2!2m1!1sL'INCANTO!3m4!1s0x4780fc0e41101b21:0x7ec9382042a60fc8!8m2!3d45.0968823!4d9.9784291?hl=it</t>
  </si>
  <si>
    <t>https://www.google.it/maps/place/La+Vecchia+Fornace/@45.1187403,10.0001082,13.4z/data=!4m8!1m2!2m1!1sL'INCANTO!3m4!1s0x4780fc0e765d8a85:0xb2b20e625ba8a0f9!8m2!3d45.0966301!4d9.9762297?hl=it</t>
  </si>
  <si>
    <t>0523824670</t>
  </si>
  <si>
    <t>GRANDE</t>
  </si>
  <si>
    <t>SORBIR</t>
  </si>
  <si>
    <t>VIA DANTE 145</t>
  </si>
  <si>
    <t>037237857</t>
  </si>
  <si>
    <t>https://www.google.it/maps/place/Trattoria+El+Sorbir/@45.1436727,10.036924,14.74z/data=!4m5!3m4!1s0x4780fe421fccdee7:0x9bac0719daf9d2e0!8m2!3d45.1406495!4d10.0240025?hl=it</t>
  </si>
  <si>
    <t>VIA ROBOLOTTI 24</t>
  </si>
  <si>
    <t>0372410998</t>
  </si>
  <si>
    <t>https://www.google.it/maps/place/LaCoccinella/@45.1435822,10.0387051,14.61z/data=!4m5!3m4!1s0x4780fe6c3d5bc0f1:0x9d8f21c5853ae6cd!8m2!3d45.1370939!4d10.0240132?hl=it</t>
  </si>
  <si>
    <t>CHOCOLAT</t>
  </si>
  <si>
    <t>03721931364</t>
  </si>
  <si>
    <t>https://www.google.it/maps/place/Chocolat+Caf%C3%A9+CR/@45.1414557,10.0397363,14.95z/data=!4m5!3m4!1s0x4780fe6ef2eb7f41:0xcdbbf5638aa9b737!8m2!3d45.135067!4d10.0228317?hl=it</t>
  </si>
  <si>
    <t>PRONTO PIZZA</t>
  </si>
  <si>
    <t>VIA GHINAGLIA 31</t>
  </si>
  <si>
    <t>0372411931</t>
  </si>
  <si>
    <t>https://www.google.it/maps/place/Pronto+Pizza+Cremona/@45.1447015,10.0345644,14.52z/data=!4m12!1m6!3m5!1s0x4780fe0b3218415b:0x86de969892bdc4c4!2sPronto+Pizza+Cremona!8m2!3d45.1424187!4d10.0135648!3m4!1s0x4780fe0b3218415b:0x86de969892bdc4c4!8m2!3d45.142418</t>
  </si>
  <si>
    <t>PULCINELLA</t>
  </si>
  <si>
    <t>PERSICO</t>
  </si>
  <si>
    <t>LUN MAR MER</t>
  </si>
  <si>
    <t>0372493014</t>
  </si>
  <si>
    <t>https://www.google.it/maps/place/Ristorante+Pizzeria+La+Pulcinella/@45.1576033,10.0607183,14.15z/data=!4m5!3m4!1s0x0:0xb8b58a4932b5937f!8m2!3d45.1722041!4d10.0689349?hl=it</t>
  </si>
  <si>
    <t>CAMPASS</t>
  </si>
  <si>
    <t>0523825147</t>
  </si>
  <si>
    <t>https://www.google.it/maps/place/Ristorante+Campass/@45.1138214,10.0120731,13.81z/data=!4m5!3m4!1s0x4780fbf861e63a57:0x75d65cb69a2e2c90!8m2!3d45.0903516!4d9.9833469?hl=it</t>
  </si>
  <si>
    <t>VALENTINO</t>
  </si>
  <si>
    <t>https://www.google.it/maps/place/Ristorante+Al+Valentino+Di+Trioni+Fabrizio/@45.1718648,10.0112591,13.32z/data=!4m5!3m4!1s0x0:0x6be84fbb0ff7f282!8m2!3d45.199005!4d9.9630252?hl=it</t>
  </si>
  <si>
    <t>0372427557</t>
  </si>
  <si>
    <t>PRIMO 7€, SECONDO 8€, TUTTO 12€</t>
  </si>
  <si>
    <t>https://www.tripadvisor.it/Restaurant_Review-g187831-d8829983-Reviews-Aporti_25-Cremona_Province_of_Cremona_Lombardy.html#MAPVIEW</t>
  </si>
  <si>
    <t>CEPPO</t>
  </si>
  <si>
    <t>FOPPONE</t>
  </si>
  <si>
    <t>MARIA</t>
  </si>
  <si>
    <t>QUINTO</t>
  </si>
  <si>
    <t>BACCO TOSCANO</t>
  </si>
  <si>
    <t>BISSONE</t>
  </si>
  <si>
    <t>CAVALLINO</t>
  </si>
  <si>
    <t>CAVATAPPI</t>
  </si>
  <si>
    <t>CAVO</t>
  </si>
  <si>
    <t>CIGNO</t>
  </si>
  <si>
    <t>CORTILE</t>
  </si>
  <si>
    <t>GIARDINO DEL PO</t>
  </si>
  <si>
    <t>GRILLO</t>
  </si>
  <si>
    <t>KIOSKETTO</t>
  </si>
  <si>
    <t>MAESTRO</t>
  </si>
  <si>
    <t>MENTO</t>
  </si>
  <si>
    <t>NIDO</t>
  </si>
  <si>
    <t>PESCHERECCIO</t>
  </si>
  <si>
    <t>POMODORO</t>
  </si>
  <si>
    <t>PORTICO</t>
  </si>
  <si>
    <t>POZZO DI OLZA</t>
  </si>
  <si>
    <t>SOMBRERO</t>
  </si>
  <si>
    <t>VELIERO</t>
  </si>
  <si>
    <t>VESUVIO</t>
  </si>
  <si>
    <t>VIOLINO</t>
  </si>
  <si>
    <t>BAITA</t>
  </si>
  <si>
    <t>BERSAGLIERA</t>
  </si>
  <si>
    <t>BICOCCA</t>
  </si>
  <si>
    <t>BORGATA</t>
  </si>
  <si>
    <t>BOTTE</t>
  </si>
  <si>
    <t>CASARECCIA</t>
  </si>
  <si>
    <t>CASCINETTA</t>
  </si>
  <si>
    <t>CORTE</t>
  </si>
  <si>
    <t>CREMONESE</t>
  </si>
  <si>
    <t>GOLENA</t>
  </si>
  <si>
    <t>LUNA NERA</t>
  </si>
  <si>
    <t>MANGIATOIA</t>
  </si>
  <si>
    <t>PENDOLA</t>
  </si>
  <si>
    <t>PERGOLA</t>
  </si>
  <si>
    <t>PICCOLA</t>
  </si>
  <si>
    <t>PIEDIGROTTA</t>
  </si>
  <si>
    <t>RESCA</t>
  </si>
  <si>
    <t>RODA</t>
  </si>
  <si>
    <t>SOSTA</t>
  </si>
  <si>
    <t>SVOLTA</t>
  </si>
  <si>
    <t>COCCINELLA</t>
  </si>
  <si>
    <t>SCUDERIE</t>
  </si>
  <si>
    <t>INCANTO</t>
  </si>
  <si>
    <t>SCRIGNO</t>
  </si>
  <si>
    <t>SFIZIO</t>
  </si>
  <si>
    <t>SPUNTINO</t>
  </si>
  <si>
    <t>ORA X</t>
  </si>
  <si>
    <t>SAN MICHELE</t>
  </si>
  <si>
    <t>037257414</t>
  </si>
  <si>
    <t>SOLO PRENOTAZIONE</t>
  </si>
  <si>
    <t>https://www.google.it/maps/place/Osteria+Antenna+del+Porto/@45.0864524,10.0571282,12.67z/data=!4m5!3m4!1s0x478057bbdf2bab85:0xcf78bc07c7a66361!8m2!3d45.0280793!4d10.092482?hl=it</t>
  </si>
  <si>
    <t>https://www.google.it/maps/place/Ristorante+Antico+Pavone/@45.1788924,10.0019983,13.32z/data=!4m5!3m4!1s0x4781030bb4cf9fc1:0xd1468a51a83d998e!8m2!3d45.2167047!4d9.9859086?hl=it</t>
  </si>
  <si>
    <t>https://www.google.it/maps/place/Ristorante+Pizzeria+Antica+Costese/@45.1654546,9.9995779,13.65z/data=!4m5!3m4!1s0x0:0xd47c64b8e4bc1680!8m2!3d45.1735324!4d9.9690011?hl=it</t>
  </si>
  <si>
    <t>https://www.google.it/maps/place/Pizzeria+De'Genaar/@45.1664556,10.0965612,13.65z/data=!4m5!3m4!1s0x4781ab02e33c46df:0xfac6c9fa817b0e01!8m2!3d45.1776014!4d10.1660228?hl=it</t>
  </si>
  <si>
    <t>https://www.google.it/maps/place/La+Resca/@45.1664556,10.0965612,13.65z/data=!4m5!3m4!1s0x0:0xcc3ac32f9f92063b!8m2!3d45.1647544!4d10.1709795?hl=it</t>
  </si>
  <si>
    <t>https://www.google.it/maps/place/Antica+Osteria+il+Cavallino/@45.1675023,10.0196434,13.99z/data=!4m5!3m4!1s0x4780fde25a27ae57:0xccf9c5b3cf6bdc62!8m2!3d45.1930759!4d9.9969471?hl=it</t>
  </si>
  <si>
    <t>https://www.google.it/maps/place/Ristorante+Lido+Ariston+Sales+di+Tilde+Consolini/@45.1119291,10.0368821,13.33z/data=!4m5!3m4!1s0x4780f8c7233c5799:0x2194b483aa4fdc89!8m2!3d45.0715203!4d10.0464982?hl=it</t>
  </si>
  <si>
    <t>https://www.google.it/maps/place/Pazzi+di+Pizza/@45.1689236,10.0330276,13.33z/data=!4m5!3m4!1s0x4780fe0ab73d04ab:0x887b8b9e6bbbd815!8m2!3d45.1863018!4d9.9997218?hl=it</t>
  </si>
  <si>
    <t>https://www.google.it/maps/place/Casareccia+S.R.L./@45.1152233,10.078344,13.67z/data=!4m5!3m4!1s0x0:0x93492800f836464!8m2!3d45.0889825!4d10.1243681?hl=it</t>
  </si>
  <si>
    <t>https://www.google.it/maps/place/Pizzeria+MASANCLA'/@45.1112812,10.0908788,13.67z/data=!4m5!3m4!1s0x478055c8babb0ee7:0xad684a869710c7f4!8m2!3d45.0906887!4d10.1212869?hl=it</t>
  </si>
  <si>
    <t>https://www.google.it/maps/place/Bar+Sport/@45.1106862,10.1059573,13.33z/data=!4m5!3m4!1s0x478055c8cdce6d57:0x26026d831e38a998!8m2!3d45.090186!4d10.1224188?hl=it</t>
  </si>
  <si>
    <t>0372626417</t>
  </si>
  <si>
    <t>037276051</t>
  </si>
  <si>
    <t>https://www.google.it/maps/place/Trattoria+Del+Pescatore+Di+Corni+Davide+E+C+Snc/@45.1535599,9.9934342,14z/data=!4m8!1m2!3m1!2sTrattoria+Del+Pescatore+Di+Corni+Davide+E+C+Snc!3m4!1s0x0:0x800a84a1e2eff97e!8m2!3d45.165178!4d9.9572048</t>
  </si>
  <si>
    <t>0372555623</t>
  </si>
  <si>
    <t>https://www.google.it/maps/place/Pizzeria+Ristorante+Crash/@45.1883842,10.0514542,13z/data=!4m8!1m2!3m1!2sTrattoria+Del+Pescatore+Di+Corni+Davide+E+C+Snc!3m4!1s0x47810137df029cdb:0x97f6b35c18f3d2cc!8m2!3d45.2239042!4d10.0624198</t>
  </si>
  <si>
    <t>0372830627</t>
  </si>
  <si>
    <t>0372808902</t>
  </si>
  <si>
    <t>037257008</t>
  </si>
  <si>
    <t>0372429173</t>
  </si>
  <si>
    <t>0372626163</t>
  </si>
  <si>
    <t>037227454</t>
  </si>
  <si>
    <t>https://www.google.it/maps/place/Osteria+Vecchia+Del+Quinto/@45.1434909,10.014287,14.34z/data=!4m5!3m4!1s0x4780fd915d9174e1:0xc258e38cd43c8d85!8m2!3d45.1507166!4d9.9828091?hl=it</t>
  </si>
  <si>
    <t>https://www.google.it/maps/place/Trattoria+Franca+%26+Luciano/@45.1647891,10.0247385,14z/data=!4m5!3m4!1s0x0:0x8f729b9878affd7a!8m2!3d45.1885514!4d10.0122142?hl=it</t>
  </si>
  <si>
    <t>0372427259</t>
  </si>
  <si>
    <t>https://www.google.it/maps/place/Osteria+Del+Pescatore/@45.1226911,10.018059,14.33z/data=!4m5!3m4!1s0x4780fc286a1db2e3:0xc0e5934356496814!8m2!3d45.116135!4d9.9988434?hl=it</t>
  </si>
  <si>
    <t>https://www.google.it/maps/place/Bar+Ristorante+Al+Volo/@45.1564923,10.0222136,14.34z/data=!4m5!3m4!1s0x47810205e363cb89:0x9e3cee7c7c01b89e!8m2!3d45.1665429!4d10.0074291?hl=it</t>
  </si>
  <si>
    <t>https://www.google.it/maps/place/MAC+-+Motonautica+Associazione+Cremona/@45.1229892,10.0219166,14.34z/data=!4m5!3m4!1s0x4780fdd46f4c5d53:0x149fbf649102f245!8m2!3d45.1261416!4d10.0006713?hl=it</t>
  </si>
  <si>
    <t>0372456634</t>
  </si>
  <si>
    <t>https://www.google.it/maps/place/Pizzikotto+-+Pizzeria+%26+Lifferia/@45.1299281,10.0230322,14.34z/data=!4m5!3m4!1s0x4780fdd724674d37:0x37175d78adf5f747!8m2!3d45.1318091!4d10.001199?hl=it</t>
  </si>
  <si>
    <t>037235665</t>
  </si>
  <si>
    <t>037224462</t>
  </si>
  <si>
    <t>https://www.google.it/maps/place/Non+Solo+Piada/@45.1382342,10.0247543,14.72z/data=!4m5!3m4!1s0x4780fdd6f0430bab:0xdefe93f9b961cb7e!8m2!3d45.1305432!4d10.0021552?hl=it</t>
  </si>
  <si>
    <t>https://www.google.it/maps/place/L'Imbarcadero+(De+Livrin)/@45.1268397,10.0172732,13.99z/data=!4m12!1m6!3m5!1s0x4780fe7c02967b27:0x19d896a0f0838219!2sL'Imbarcadero+(De+Livrin)!8m2!3d45.1233348!4d10.0053945!3m4!1s0x4780fe7c02967b27:0x19d896a0f0838219!8m2!3</t>
  </si>
  <si>
    <t>VIA DEL SALE 81</t>
  </si>
  <si>
    <t>0372460483</t>
  </si>
  <si>
    <t>https://www.google.it/maps/place/Pizzeria+Ristorante+Tramonti/@45.1469436,10.022667,14.32z/data=!4m5!3m4!1s0x4780fddde47266e5:0x5644691f727f6c61!8m2!3d45.1421876!4d10.0033139?hl=it</t>
  </si>
  <si>
    <t>0372560960</t>
  </si>
  <si>
    <t>https://www.google.it/maps/place/La+Borgata/@45.1519457,10.0354787,13.99z/data=!4m5!3m4!1s0x4780fdff69921d95:0x6b1e768401ac153f!8m2!3d45.1610561!4d10.0115718?hl=it</t>
  </si>
  <si>
    <t>0372562038</t>
  </si>
  <si>
    <t>0372455327</t>
  </si>
  <si>
    <t>https://www.google.it/maps/place/Antica+Trattoria+Angolo+Campagna/@45.1513053,10.0895973,14.32z/data=!4m5!3m4!1s0x4781aaac4244bc3b:0xdfdc4eb17631faff!8m2!3d45.1550699!4d10.1156891?hl=it</t>
  </si>
  <si>
    <t>0372838092</t>
  </si>
  <si>
    <t>3345714571</t>
  </si>
  <si>
    <t>800069069</t>
  </si>
  <si>
    <t>037222366</t>
  </si>
  <si>
    <t>3462638685</t>
  </si>
  <si>
    <t>037222033</t>
  </si>
  <si>
    <t>https://www.google.it/maps/place/Osteria+S.+Michele/@45.1414656,10.0435962,15z/data=!4m5!3m4!1s0x4780fe4222a71867:0x512adb912247249!8m2!3d45.1352387!4d10.0322717?hl=it</t>
  </si>
  <si>
    <t>https://www.google.it/maps/place/Piperita's+Cafe/@45.1395118,10.0401835,14.99z/data=!4m12!1m6!3m5!1s0x4780fe6c11ba8725:0x2545e3d2c110d291!2sPiperita's+Cafe!8m2!3d45.1371708!4d10.0246751!3m4!1s0x4780fe6c11ba8725:0x2545e3d2c110d291!8m2!3d45.1371708!4d10.024</t>
  </si>
  <si>
    <t>0372451232</t>
  </si>
  <si>
    <t>https://www.google.it/maps/place/Nonsolopizza/@45.1440262,10.04691,14.99z/data=!4m5!3m4!1s0x4780fe3e32741f0f:0xba2989a6b65515b7!8m2!3d45.1428384!4d10.0342224?hl=it</t>
  </si>
  <si>
    <t>https://www.google.it/maps/place/Macelleria+Contini/@45.1349869,10.0548087,15.32z/data=!4m12!1m6!3m5!1s0x4780fe528782720d:0x92ad8bd095c333a!2sMacelleria+Contini!8m2!3d45.129096!4d10.0490047!3m4!1s0x4780fe528782720d:0x92ad8bd095c333a!8m2!3d45.129096!4d10.0</t>
  </si>
  <si>
    <t>0372432319</t>
  </si>
  <si>
    <t>https://www.google.it/maps/place/Pizzeria+Il+Grillo+Di+Ferrara+Sara+%26+C./@45.1381649,10.0397287,14.98z/data=!4m5!3m4!1s0x4780fe4020cd0a2b:0x6b8367286d7131e2!8m2!3d45.1389594!4d10.0319961?hl=it</t>
  </si>
  <si>
    <t>0372453953</t>
  </si>
  <si>
    <t>https://www.google.it/maps/place/Yoshi/@45.1397758,10.0455431,15.32z/data=!4m5!3m4!1s0x4780fe6a77908d8d:0xbc7379c206b7d617!8m2!3d45.1379113!4d10.0318017?hl=it</t>
  </si>
  <si>
    <t>https://www.google.it/maps/place/Ristorante+La+Golena/@45.1262341,10.0493796,13.98z/data=!4m5!3m4!1s0x4780fee53039d959:0x114857354ff4cdb9!8m2!3d45.1111454!4d10.0358847?hl=it</t>
  </si>
  <si>
    <t>https://www.google.it/maps/place/Ristorante+Pizzeria+La+Roda+san+giacomo+Srl/@45.128973,10.0749131,14.65z/data=!4m5!3m4!1s0x0:0x5c98f36376ce02df!8m2!3d45.1247615!4d10.0927287?hl=it</t>
  </si>
  <si>
    <t>https://www.google.it/maps/place/Ristorante+caff%C3%A8'+Stradivari/@45.1340708,10.0367693,14.98z/data=!4m5!3m4!1s0x4780fe6eb91794d5:0x373363373d258e23!8m2!3d45.135558!4d10.0241983?hl=it</t>
  </si>
  <si>
    <t>037234299</t>
  </si>
  <si>
    <t>https://www.google.it/maps/place/Ipercoop/@45.1498218,10.0228858,14.31z/data=!3m1!5s0x4780fdef204bf20d:0x93ba42de8443e2cc!4m5!3m4!1s0x4780fdeee6aaaae1:0x6ba36d600ba6ea01!8m2!3d45.1494851!4d9.9980199?hl=it</t>
  </si>
  <si>
    <t>037259861</t>
  </si>
  <si>
    <t>https://www.google.it/maps/place/Canottieri+Leonida+Bissolati+A.S.D./@45.1366865,10.017204,14.31z/data=!4m5!3m4!1s0x4780fe805e0c3d6d:0xaf5628b09ba1c6c6!8m2!3d45.1329449!4d9.9937338?hl=it</t>
  </si>
  <si>
    <t>0372463030</t>
  </si>
  <si>
    <t>https://www.google.it/maps/place/Trattoria+Secondo+Baracchino/@45.119088,10.0129297,13.97z/data=!4m5!3m4!1s0x4780fc26502125d7:0xa7c3e83fffe4f998!8m2!3d45.1109845!4d10.0026427?hl=it</t>
  </si>
  <si>
    <t>https://www.google.it/maps/place/Trattoria+Granatieri/@45.1388522,10.0472386,15.32z/data=!4m5!3m4!1s0x4780fe472a9321c7:0xa163f219aabb7297!8m2!3d45.1377571!4d10.0376214?hl=it</t>
  </si>
  <si>
    <t>0372431874</t>
  </si>
  <si>
    <t>3207030382</t>
  </si>
  <si>
    <t>https://www.google.it/maps/place/Tramezzo+1925/@45.1380055,10.0371555,14.99z/data=!4m5!3m4!1s0x4780fe6f28a066dd:0x20b3782b889ec6a0!8m2!3d45.133896!4d10.023649?hl=it</t>
  </si>
  <si>
    <t>https://www.google.it/maps/place/Pesca+Sportiva+Battaglione/@45.1265108,10.0597813,14.33z/data=!4m5!3m4!1s0x4780ff09ae9ae47b:0xf7c87f3231d7e14b!8m2!3d45.1114597!4d10.0555587?hl=it</t>
  </si>
  <si>
    <t>0372432079</t>
  </si>
  <si>
    <t>0372471563</t>
  </si>
  <si>
    <t>https://www.google.it/maps/place/Ristorante+del+Golf/@45.1536476,10.0174141,13.99z/data=!4m5!3m4!1s0x4780fd8b865227d5:0x78e156c4ca69fa5b!8m2!3d45.1618892!4d9.9836098?hl=it</t>
  </si>
  <si>
    <t>https://www.google.it/maps/place/Centro+Commerciale+CremonaDue/@45.1488837,10.0761726,15.28z/data=!4m8!1m2!2m1!1sRISTO+IPER!3m4!1s0x0:0xca8b794f364e8b29!8m2!3d45.1543531!4d10.0987154?hl=it</t>
  </si>
  <si>
    <t>0372838308</t>
  </si>
  <si>
    <t>https://www.google.it/maps/place/Centro+Commerciale+Cremona+Po/@45.1497847,10.0168319,13.94z/data=!3m1!5s0x4780fdef1f27317b:0x7edf0a3a4ec9752b!4m5!3m4!1s0x4780fdef1f273165:0xe21b2681a00de37e!8m2!3d45.1493068!4d9.99803?hl=it</t>
  </si>
  <si>
    <t>0372800850</t>
  </si>
  <si>
    <t>https://www.google.it/maps/place/Osteria+Degli+Archi/@45.1371225,10.0397695,14.94z/data=!4m5!3m4!1s0x4780fe68552d2039:0xfc5c8a1054392243!8m2!3d45.1338305!4d10.0274719?hl=it</t>
  </si>
  <si>
    <t>https://www.google.it/maps/place/Pizzeria+La+Baita/@45.1411673,10.0307936,14.94z/data=!4m5!3m4!1s0x4780fe0a1e2b7b9d:0x135d1becf24b8139!8m2!3d45.1469285!4d10.0125548?hl=it</t>
  </si>
  <si>
    <t>0372411079</t>
  </si>
  <si>
    <t>https://www.google.it/maps/place/Bravi+Marmi/@45.1458363,10.0423683,14.81z/data=!4m8!1m2!2m1!1sBAR+DEGLI+ARTISTI!3m4!1s0x4780fe0d86310f25:0xfd17357513268913!8m2!3d45.1437243!4d10.0242104?hl=it</t>
  </si>
  <si>
    <t>https://www.google.it/maps/place/Osteria+Bar+Gallo/@45.1458282,10.0370489,15.15z/data=!4m8!1m2!2m1!1sBAR+DEGLI+ARTISTI!3m4!1s0x0:0x2b5fa3eb5973bff0!8m2!3d45.149199!4d10.0277931?hl=it</t>
  </si>
  <si>
    <t>https://www.google.it/maps/place/Bar+Trattoria/@45.1560335,10.0999522,14.02z/data=!4m8!1m2!2m1!1sBAR+DEGLI+ARTISTI!3m4!1s0x4781aadf350b6883:0x93d1db4dda443530!8m2!3d45.1625965!4d10.1563957?hl=it</t>
  </si>
  <si>
    <t>https://www.google.it/maps/place/BI.BI.+Bar/@45.1453282,10.036918,14.67z/data=!4m8!1m2!2m1!1sla+corte+trattoria!3m4!1s0x0:0xd3cf925025e0b181!8m2!3d45.1471186!4d10.0304371?hl=it</t>
  </si>
  <si>
    <t>https://www.google.it/maps/place/Big+Pub/@45.1151461,10.0676712,13.67z/data=!4m5!3m4!1s0x478055f4de00103b:0xfcad382c97a56b0b!8m2!3d45.0956071!4d10.090135?hl=it</t>
  </si>
  <si>
    <t>3287934942</t>
  </si>
  <si>
    <t>0372433899</t>
  </si>
  <si>
    <t>https://www.google.it/maps/place/Mexicali+Cremona+Cantina+%26+Grill/@45.1422726,10.0335632,15z/data=!4m12!1m6!3m5!1s0x4780fe0cd419f337:0x11987f6c98bf18d3!2sStudio+Bar!8m2!3d45.1419432!4d10.0181373!3m4!1s0x0:0x646006c40f60c38e!8m2!3d45.1429841!4d10.0142332</t>
  </si>
  <si>
    <t>https://www.google.it/maps/place/Osteria+delle+Gerre/@45.1239585,10.0438973,13.99z/data=!4m12!1m6!3m5!1s0x4780ff1659a8c367:0x89d905160771bb3c!2sOsteria+delle+Gerre!8m2!3d45.1025705!4d10.0581608!3m4!1s0x4780ff1659a8c367:0x89d905160771bb3c!8m2!3d45.1025705!</t>
  </si>
  <si>
    <t>https://www.google.it/maps/place/Ristorante+La+Svolta/@45.1479296,10.0821161,13.99z/data=!4m5!3m4!1s0x0:0x493f19aff3848382!8m2!3d45.1522298!4d10.1328385?hl=it</t>
  </si>
  <si>
    <t>https://www.google.it/maps/place/Osteria+Della+Postumia/@45.1362844,10.0483922,15.33z/data=!4m5!3m4!1s0x0:0x563e8d1a7e8d1e2e!8m2!3d45.135032!4d10.0405142?hl=it</t>
  </si>
  <si>
    <t>https://www.google.it/maps/place/Caffe'+Tubino/@45.1415305,10.0408348,14.64z/data=!4m8!1m2!2m1!1sBOTTEGA+DELLA+PIZZA!3m4!1s0x4780fe696bad3751:0x378551d3f9a5e2d9!8m2!3d45.1351711!4d10.0262428?hl=it</t>
  </si>
  <si>
    <t>https://www.google.it/maps/place/Bar+Al+Ponte/@45.1697061,10.0448428,13.1z/data=!4m8!1m2!2m1!1sBOTTEGA+DELLA+PIZZA!3m4!1s0x4781010b520ea34d:0xaf514461d2997ad8!8m2!3d45.1994062!4d10.0537448?hl=it</t>
  </si>
  <si>
    <t>https://www.google.it/maps/place/Taverna+la+Botte/@45.1384478,10.0406344,14.99z/data=!4m12!1m6!3m5!1s0x4780fe69233827f3:0xb352a19672d57ac5!2sTaverna+la+Botte!8m2!3d45.1343716!4d10.0258284!3m4!1s0x4780fe69233827f3:0xb352a19672d57ac5!8m2!3d45.1343716!4d10.0</t>
  </si>
  <si>
    <t>https://www.google.it/maps/place/Ristorante+Hosteria+Del+Cavo/@45.1395441,10.047741,14.99z/data=!4m12!1m6!3m5!1s0x4780fe69233827f3:0xb352a19672d57ac5!2sTaverna+la+Botte!8m2!3d45.1343716!4d10.0258284!3m4!1s0x0:0xdef0612cc32edcd4!8m2!3d45.1424647!4d10.03564</t>
  </si>
  <si>
    <t>0372434248</t>
  </si>
  <si>
    <t>SAB DOM A PRANZO</t>
  </si>
  <si>
    <t>https://www.google.it/maps/place/Ristorante+Il+Ceppo/@45.1235056,10.0603529,14.32z/data=!4m12!1m6!3m5!1s0x4780fe69233827f3:0xb352a19672d57ac5!2sTaverna+la+Botte!8m2!3d45.1343716!4d10.0258284!3m4!1s0x0:0xa636703c361cf561!8m2!3d45.1108388!4d10.0711906?hl=it</t>
  </si>
  <si>
    <t>0372496363</t>
  </si>
  <si>
    <t>https://www.google.it/maps/place/Trattoria+Cerri+Cremona/@45.1386849,10.0362473,14.99z/data=!4m12!1m6!3m5!1s0x4780fe6c74f06af9:0xbbf6b05216443959!2sTrattoria+Cerri+Cremona!8m2!3d45.1376493!4d10.0255633!3m4!1s0x4780fe6c74f06af9:0xbbf6b05216443959!8m2!3d45.</t>
  </si>
  <si>
    <t>MAR MER</t>
  </si>
  <si>
    <t>https://www.google.it/maps/place/Osteria+cittadella/@45.136928,10.0351761,14.32z/data=!4m12!1m6!3m5!1s0x4780fe6c74f06af9:0xbbf6b05216443959!2sTrattoria+Cerri+Cremona!8m2!3d45.1376493!4d10.0255633!3m4!1s0x4780fe70ffa9a2b7:0xa26c92a08b0b016b!8m2!3d45.136303</t>
  </si>
  <si>
    <t>https://www.google.it/maps/place/Avanti+con+Gusto/@45.1192052,10.0176668,13.65z/data=!4m12!1m6!3m5!1s0x4780fe6c74f06af9:0xbbf6b05216443959!2sTrattoria+Cerri+Cremona!8m2!3d45.1376493!4d10.0255633!3m4!1s0x0:0xba9e2b1001875490!8m2!3d45.1036781!4d9.988938?hl=</t>
  </si>
  <si>
    <t>0523823108</t>
  </si>
  <si>
    <t>https://www.google.it/maps/place/Ristorante+Pizzeria+Cremonese+Di+Raffaele+Tagliafierro/@45.135704,10.0339811,14.66z/data=!4m12!1m6!3m5!1s0x4780fe6c74f06af9:0xbbf6b05216443959!2sTrattoria+Cerri+Cremona!8m2!3d45.1376493!4d10.0255633!3m4!1s0x4780fe6e888f052</t>
  </si>
  <si>
    <t>037220636</t>
  </si>
  <si>
    <t>https://www.google.it/maps/place/Garden+Bar/@45.1487718,10.0812009,15.24z/data=!4m12!1m6!3m5!1s0x4780fe6c74f06af9:0xbbf6b05216443959!2sTrattoria+Cerri+Cremona!8m2!3d45.1376493!4d10.0255633!3m4!1s0x47810001d9ac05df:0x7192b5dcebe7a8e1!8m2!3d45.1528446!4d10.</t>
  </si>
  <si>
    <t>0372837042?</t>
  </si>
  <si>
    <t>https://www.google.it/maps/place/Ristorante+Dordoni/@45.1299458,10.0227689,14.24z/data=!4m12!1m6!3m5!1s0x4780fe6c74f06af9:0xbbf6b05216443959!2sTrattoria+Cerri+Cremona!8m2!3d45.1376493!4d10.0255633!3m4!1s0x0:0xaf710a6b83a70666!8m2!3d45.126705!4d10.0095145?</t>
  </si>
  <si>
    <t>https://www.google.it/maps/place/Osteria+Il+Foppone+di+Violanti+Claudio/@45.137045,10.0379265,14.91z/data=!4m12!1m6!3m5!1s0x4780fe6c74f06af9:0xbbf6b05216443959!2sTrattoria+Cerri+Cremona!8m2!3d45.1376493!4d10.0255633!3m4!1s0x4780fe6b92f98da5:0xf20d6d1e46d6</t>
  </si>
  <si>
    <t>https://www.google.it/maps/place/Hosteria+700/@45.1408706,10.0371109,14.99z/data=!4m5!3m4!1s0x4780fe6db6030f19:0x1af55d053de0108e!8m2!3d45.137736!4d10.022279?hl=it</t>
  </si>
  <si>
    <t>https://www.google.it/maps/place/Ristorante+L'Incanto/@45.1410441,10.0365195,14.66z/data=!4m5!3m4!1s0x4780fe6dede59881:0x63de8c87f54cf221!8m2!3d45.1376361!4d10.02068?hl=it</t>
  </si>
  <si>
    <t>https://www.google.it/maps/place/Kandoo+Cremona/@45.1386203,10.0329823,14.66z/data=!4m12!1m6!3m5!1s0x4780fe6dede59881:0x63de8c87f54cf221!2sRistorante+L'Incanto!8m2!3d45.1376361!4d10.02068!3m4!1s0x4780fe7a9e32408b:0xc2cb116f6a641084!8m2!3d45.1325901!4d10.0</t>
  </si>
  <si>
    <t>https://www.google.it/maps/place/Il+Kiosketto/@45.134766,10.0418357,14.99z/data=!4m12!1m6!3m5!1s0x4780fe6dede59881:0x63de8c87f54cf221!2sRistorante+L'Incanto!8m2!3d45.1376361!4d10.02068!3m4!1s0x4780fe68e20e671b:0xe87c3ab9a16224db!8m2!3d45.1338645!4d10.0262</t>
  </si>
  <si>
    <t>3292199008</t>
  </si>
  <si>
    <t>https://www.google.it/maps/place/Locanda+Del+Contadino+Di+Bonaccorsi+Gianluca+Snc/@45.1293135,10.0655344,14.91z/data=!4m12!1m6!3m5!1s0x4780fe6dede59881:0x63de8c87f54cf221!2sRistorante+L'Incanto!8m2!3d45.1376361!4d10.02068!3m4!1s0x4780ffa84c41cb3f:0xa205e7</t>
  </si>
  <si>
    <t>https://www.google.it/maps/place/Pizzeria+Il+Maestro/@45.1399621,10.0515411,15.58z/data=!4m12!1m6!3m5!1s0x4780fe6dede59881:0x63de8c87f54cf221!2sRistorante+L'Incanto!8m2!3d45.1376361!4d10.02068!3m4!1s0x4780fe47c3ff8bc1:0xea8c842faaaaf54b!8m2!3d45.1383001!4</t>
  </si>
  <si>
    <t>0372751843</t>
  </si>
  <si>
    <t>https://www.google.it/maps/place/Trattoria+Mellini/@45.1407596,10.0288573,14.66z/data=!4m5!3m4!1s0x4780fe7421f2db07:0x8b0075f716d402db!8m2!3d45.1377766!4d10.0124289?hl=it</t>
  </si>
  <si>
    <t>https://www.google.it/maps/place/Osteria+del+Melograno/@45.1412407,10.0424304,14.35z/data=!4m8!1m2!2m1!1sIL+MELOGRANO!3m4!1s0x4780fe67ce8dedd5:0xc4a0c34b1455f0f3!8m2!3d45.1325331!4d10.0235106?hl=it</t>
  </si>
  <si>
    <t>037231863</t>
  </si>
  <si>
    <t>037230121</t>
  </si>
  <si>
    <t>https://www.google.it/maps/place/Q.in+Mexican+Rist%C3%B2/@45.1395486,10.0448846,15.02z/data=!4m8!1m2!2m1!1sIL+MELOGRANO!3m4!1s0x0:0x237719f6b63a1718!8m2!3d45.1309373!4d10.029497?hl=it</t>
  </si>
  <si>
    <t>https://www.google.it/maps/place/Palabosco/@45.1260184,10.0450418,14.32z/data=!4m5!3m4!1s0x4780fee3a5a14955:0x63a76a1e9ef6791!8m2!3d45.1085644!4d10.0409534?hl=it</t>
  </si>
  <si>
    <t>https://www.google.it/maps/place/Osteria+Pane+E+Salame/@45.1363739,10.0412202,14.66z/data=!4m12!1m6!3m5!1s0x4780fe68ef7e331d:0x974ac7473d1b5a92!2sOsteria+Pane+E+Salame!8m2!3d45.1327158!4d10.0261849!3m4!1s0x4780fe68ef7e331d:0x974ac7473d1b5a92!8m2!3d45.1327</t>
  </si>
  <si>
    <t>0372807242</t>
  </si>
  <si>
    <t>https://www.google.it/maps/place/Pane+in+salute/@45.1408053,10.0405288,14.99z/data=!4m12!1m6!3m5!1s0x4780fe68ef7e331d:0x974ac7473d1b5a92!2sOsteria+Pane+E+Salame!8m2!3d45.1327158!4d10.0261849!3m4!1s0x0:0xd7d517c422a9fcc8!8m2!3d45.1372349!4d10.0335109?hl=it</t>
  </si>
  <si>
    <t>https://www.google.it/maps/place/Pizzeria+La+Pendola/@45.1385733,10.045385,14.78z/data=!4m12!1m6!3m5!1s0x4780fe68ef7e331d:0x974ac7473d1b5a92!2sOsteria+Pane+E+Salame!8m2!3d45.1327158!4d10.0261849!3m4!1s0x4780fe6a088aa499:0xb81316bf1cfc553!8m2!3d45.1365225!</t>
  </si>
  <si>
    <t>037227707</t>
  </si>
  <si>
    <t>03721932038</t>
  </si>
  <si>
    <t>https://www.google.it/maps/place/Pepe+Nero+Pizza%26Co/@45.1414562,10.0308208,14.53z/data=!4m12!1m6!3m5!1s0x4780fe768cbe3e6b:0x24447983183fcd0b!2sPepe+Nero+Pizza%26Co!8m2!3d45.1366182!4d10.0109175!3m4!1s0x4780fe768cbe3e6b:0x24447983183fcd0b!8m2!3d45.136618</t>
  </si>
  <si>
    <t>https://www.google.it/maps/place/La+Piadineria/@45.1430122,10.0331466,14.74z/data=!4m12!1m6!3m5!1s0x4780fe768cbe3e6b:0x24447983183fcd0b!2sPepe+Nero+Pizza%26Co!8m2!3d45.1366182!4d10.0109175!3m4!1s0x4780fe0b4c143dc9:0xb001a426a3c38e10!8m2!3d45.1423536!4d10.</t>
  </si>
  <si>
    <t>https://www.google.it/maps/place/Ristorante+Il+Pomodoro/@45.1400038,10.0383429,14.99z/data=!4m12!1m6!3m5!1s0x4780fe696c129d0b:0x6d102f858b310b59!2sRistorante+Il+Pomodoro!8m2!3d45.1354227!4d10.0269337!3m4!1s0x4780fe696c129d0b:0x6d102f858b310b59!8m2!3d45.13</t>
  </si>
  <si>
    <t>0372462224</t>
  </si>
  <si>
    <t>https://www.google.it/maps/place/Ponte+burgheria+artigianale/@45.1381253,10.0276957,14.65z/data=!4m12!1m6!3m5!1s0x4781010b526c3feb:0xf0f85fe1801c9a63!2sPonte+burgheria+artigianale!8m2!3d45.1304704!4d10.0245484!3m4!1s0x4781010b526c3feb:0xf0f85fe1801c9a63!8</t>
  </si>
  <si>
    <t>https://www.google.it/maps/place/Ristorante+Centrale/@45.1390045,10.0349909,14.99z/data=!4m12!1m6!3m5!1s0x4780fe6ecd79cc0b:0x19ebe3cb9901e2f5!2sRistorante+Centrale!8m2!3d45.13472!4d10.0245671!3m4!1s0x4780fe6ecd79cc0b:0x19ebe3cb9901e2f5!8m2!3d45.13472!4d10</t>
  </si>
  <si>
    <t>https://www.google.it/maps/place/La+Salsamenteria+di+Cremona/@45.1358432,10.0359843,14.32z/data=!4m12!1m6!3m5!1s0x4780fe68d348029b:0xcfa15a7a809c6230!2sLa+Salsamenteria+di+Cremona!8m2!3d45.133694!4d10.024349!3m4!1s0x4780fe68d348029b:0xcfa15a7a809c6230!8m2</t>
  </si>
  <si>
    <t>037232758</t>
  </si>
  <si>
    <t>https://www.google.it/maps/place/Pizzeria+Lo+Scorfano/@45.1345653,10.0323231,14.66z/data=!4m5!3m4!1s0x4780fe642dd791bb:0xabf0900bdb4dbaa0!8m2!3d45.1292735!4d10.0221612?hl=it</t>
  </si>
  <si>
    <t>037225543</t>
  </si>
  <si>
    <t>https://www.google.it/maps/place/Pizzeria+Lo+Sfizio/@45.1346656,10.0601844,15.2z/data=!4m5!3m4!1s0x4780ffadac723b77:0xcdb13beb51311fdf!8m2!3d45.126867!4d10.054573?hl=it</t>
  </si>
  <si>
    <t>https://www.google.it/maps/place/Six+Sisters+Snc+Di+Motogna+Alina+%26+Elena/@45.1519233,10.0377851,14.53z/data=!4m12!1m6!3m5!1s0x4780ffadac723b77:0xcdb13beb51311fdf!2sPizzeria+Lo+Sfizio!8m2!3d45.126867!4d10.054573!3m4!1s0x478101fbdcacda91:0xded0623f9a735c</t>
  </si>
  <si>
    <t>https://www.google.it/maps/place/Osteria+La+Sosta/@45.1390828,10.0371503,14.66z/data=!4m5!3m4!1s0x4780fe68a4cead49:0x6f18d5fcd8226f7e!8m2!3d45.132301!4d10.024704?hl=it</t>
  </si>
  <si>
    <t>037230367</t>
  </si>
  <si>
    <t>https://www.google.it/maps/place/Lo+Spuntino/@45.1379106,10.0281427,14.53z/data=!4m5!3m4!1s0x4780fe7a8789f3f7:0xa42927881dc363f6!8m2!3d45.1317202!4d10.0150292?hl=it</t>
  </si>
  <si>
    <t>https://www.google.it/maps/place/Sister's+Caf%C3%A8/@45.1370137,10.034942,14.99z/data=!4m12!1m6!3m5!1s0x4780fe64ff794049:0x972028e210260f9!2sSister's+Caf%C3%A8!8m2!3d45.1295736!4d10.019889!3m4!1s0x4780fe64ff794049:0x972028e210260f9!8m2!3d45.1295736!4d10.0</t>
  </si>
  <si>
    <t>https://www.google.it/maps/place/Trattoria+del+tempo+perso/@45.1414799,10.0433579,14.87z/data=!4m5!3m4!1s0x4780fe691cd356dd:0xa7b6d361b8611d34!8m2!3d45.1340089!4d10.0266291?hl=it</t>
  </si>
  <si>
    <t>https://www.google.it/maps/place/Locanda+Torriani/@45.1387173,10.0374801,14.99z/data=!4m5!3m4!1s0x4780fe69250446d3:0xe98be46fca319eca!8m2!3d45.1345244!4d10.0254479?hl=it</t>
  </si>
  <si>
    <t>https://www.google.it/maps/place/Tramezzeria+XXV+Aprile+Paninoteca+Take+Away/@45.1396049,10.0404819,14.99z/data=!4m5!3m4!1s0x4780fe6ee7e81b0d:0x67a9a003a3573165!8m2!3d45.1348941!4d10.0228802?hl=it</t>
  </si>
  <si>
    <t>https://www.google.it/maps/place/Ugo+Grill/@45.1382911,10.0366634,15.2z/data=!4m5!3m4!1s0x4781006445482dd3:0x6f91c51b61e56c94!8m2!3d45.1341968!4d10.0231465?hl=it</t>
  </si>
  <si>
    <t>037220354</t>
  </si>
  <si>
    <t>https://www.google.it/maps/place/Ristorante+Vesuvio/@45.1382049,10.0370041,14.78z/data=!4m12!1m6!3m5!1s0x4781006445482dd3:0x6f91c51b61e56c94!2sUgo+Grill!8m2!3d45.1341968!4d10.0231465!3m4!1s0x4780fe41d79b46db:0xe8523a4704a9f9c8!8m2!3d45.1377277!4d10.031797</t>
  </si>
  <si>
    <t>0372434858</t>
  </si>
  <si>
    <t>https://www.google.it/maps/place/Ristorante+Il+Violino/@45.1367316,10.0344013,14.87z/data=!4m5!3m4!1s0x4780fe68b83270e1:0x671575794f2d5b55!8m2!3d45.1327735!4d10.0247549?hl=it</t>
  </si>
  <si>
    <t>LEVEL</t>
  </si>
  <si>
    <t>URBAN STORE FOOD</t>
  </si>
  <si>
    <t>VIA DANTE 97</t>
  </si>
  <si>
    <t>03721786408</t>
  </si>
  <si>
    <t>https://www.google.it/maps/place/Level+Urban+Store+%26+Food/@45.1442653,10.0380046,15z/data=!4m5!3m4!1s0x4780fe0d53f1e373:0xdc0ac8d22bba09fe!8m2!3d45.1416347!4d10.0207108?hl=it</t>
  </si>
  <si>
    <t>0372453824</t>
  </si>
  <si>
    <t>SOLO PANINI, PROVARE IN PRIMAVERA</t>
  </si>
  <si>
    <t>SOLO POLPETTE, PROVARE IN PRIMAVERA</t>
  </si>
  <si>
    <t>3469564234</t>
  </si>
  <si>
    <t>SOLO PRIMO O SECONDO 8€</t>
  </si>
  <si>
    <t>COOKIES</t>
  </si>
  <si>
    <t>BAR &amp; LOUNCH</t>
  </si>
  <si>
    <t>VIA DELL'INNOVAZIONE DIGITALE</t>
  </si>
  <si>
    <t>3392185508</t>
  </si>
  <si>
    <t>https://www.google.it/maps/place/Cookies+Bar+%26+Lunch/@45.1433989,10.0481893,15.32z/data=!4m5!3m4!1s0x4780fe38c74bd3b3:0x8f81fa450b99bd43!8m2!3d45.1410312!4d10.0397129?hl=it</t>
  </si>
  <si>
    <t>PIATTI CREMONESI</t>
  </si>
  <si>
    <t>RANCH</t>
  </si>
  <si>
    <t>0372434215</t>
  </si>
  <si>
    <t>https://www.google.it/maps/place/Bar+Al+Ranch/@45.141919,10.0461531,15.33z/data=!4m5!3m4!1s0x0:0xd7a442a3e14850d6!8m2!3d45.142228!4d10.0365301?hl=it</t>
  </si>
  <si>
    <t>ATHENA</t>
  </si>
  <si>
    <t>VIA CAVALLOTTI</t>
  </si>
  <si>
    <t>0372457847</t>
  </si>
  <si>
    <t>https://www.google.it/maps/place/bar+athena/@45.139393,10.0360052,14.54z/data=!4m5!3m4!1s0x0:0x97eb626d83b5b9f7!8m2!3d45.134175!4d10.0216329?hl=it</t>
  </si>
  <si>
    <t>NUMBER ONE</t>
  </si>
  <si>
    <t>VIA GUARNERI DEL GESù</t>
  </si>
  <si>
    <t>037232020</t>
  </si>
  <si>
    <t>https://www.google.it/maps/place/Number+One/@45.1396273,10.0380706,15z/data=!4m5!3m4!1s0x0:0xae32bcdab5bac3b7!8m2!3d45.1350339!4d10.0225561?hl=it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</si>
</sst>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\ * #,##0.00_-;\-&quot;€&quot;\ * #,##0.00_-;_-&quot;€&quot;\ * &quot;-&quot;??_-;_-@_-"/>
    <numFmt numFmtId="164" formatCode="h:mm;@"/>
    <numFmt numFmtId="165" formatCode="0.0"/>
    <numFmt numFmtId="166" formatCode="0\°"/>
    <numFmt numFmtId="167" formatCode="_-* #,##0_-;\-* #,##0_-;_-* &quot;-&quot;??_-;_-@_-"/>
    <numFmt numFmtId="168" formatCode="00.0"/>
    <numFmt numFmtId="169" formatCode="_-&quot;€&quot;\ * ##,#00.00_-;\-&quot;€&quot;\ * ##,#00.00_-;_-&quot;€&quot;\ * &quot;-&quot;??_-;_-@_-"/>
    <numFmt numFmtId="170" formatCode="_-&quot;€&quot;\ * #,##0_-;\-&quot;€&quot;\ * #,##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4" xfId="0" applyFill="1" applyBorder="1" applyAlignment="1">
      <alignment horizontal="left" vertical="top" textRotation="90" wrapText="1"/>
    </xf>
    <xf numFmtId="0" fontId="0" fillId="0" borderId="5" xfId="0" applyFill="1" applyBorder="1" applyAlignment="1">
      <alignment horizontal="left" vertical="top" textRotation="90" wrapText="1"/>
    </xf>
    <xf numFmtId="0" fontId="3" fillId="0" borderId="5" xfId="0" applyFont="1" applyBorder="1" applyAlignment="1">
      <alignment horizontal="left" vertical="top" textRotation="90" wrapText="1"/>
    </xf>
    <xf numFmtId="0" fontId="0" fillId="0" borderId="5" xfId="0" applyBorder="1" applyAlignment="1">
      <alignment horizontal="left" vertical="top" textRotation="90" wrapText="1"/>
    </xf>
    <xf numFmtId="0" fontId="0" fillId="0" borderId="6" xfId="0" applyBorder="1" applyAlignment="1">
      <alignment horizontal="left" vertical="top" textRotation="90" wrapText="1"/>
    </xf>
    <xf numFmtId="0" fontId="0" fillId="0" borderId="0" xfId="0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1" fontId="0" fillId="0" borderId="7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4" fontId="4" fillId="0" borderId="1" xfId="0" quotePrefix="1" applyNumberFormat="1" applyFont="1" applyBorder="1" applyAlignment="1">
      <alignment wrapText="1"/>
    </xf>
    <xf numFmtId="2" fontId="0" fillId="0" borderId="8" xfId="0" applyNumberFormat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7" xfId="0" applyNumberFormat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wrapText="1"/>
    </xf>
    <xf numFmtId="0" fontId="5" fillId="0" borderId="1" xfId="0" quotePrefix="1" applyNumberFormat="1" applyFont="1" applyBorder="1" applyAlignment="1">
      <alignment wrapText="1"/>
    </xf>
    <xf numFmtId="1" fontId="0" fillId="0" borderId="9" xfId="0" applyNumberFormat="1" applyBorder="1" applyAlignment="1">
      <alignment wrapText="1"/>
    </xf>
    <xf numFmtId="0" fontId="0" fillId="0" borderId="3" xfId="0" applyFill="1" applyBorder="1" applyAlignment="1">
      <alignment wrapText="1"/>
    </xf>
    <xf numFmtId="164" fontId="0" fillId="0" borderId="3" xfId="0" applyNumberFormat="1" applyFill="1" applyBorder="1" applyAlignment="1">
      <alignment wrapText="1"/>
    </xf>
    <xf numFmtId="165" fontId="0" fillId="0" borderId="3" xfId="0" applyNumberFormat="1" applyFill="1" applyBorder="1" applyAlignment="1">
      <alignment wrapText="1"/>
    </xf>
    <xf numFmtId="2" fontId="0" fillId="0" borderId="3" xfId="0" applyNumberFormat="1" applyFill="1" applyBorder="1" applyAlignment="1">
      <alignment wrapText="1"/>
    </xf>
    <xf numFmtId="4" fontId="4" fillId="0" borderId="3" xfId="0" quotePrefix="1" applyNumberFormat="1" applyFont="1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1" fontId="0" fillId="0" borderId="9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1" fontId="0" fillId="0" borderId="3" xfId="0" applyNumberForma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44" fontId="0" fillId="0" borderId="1" xfId="1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left" vertical="top" textRotation="90" wrapText="1"/>
    </xf>
    <xf numFmtId="0" fontId="3" fillId="2" borderId="1" xfId="0" applyFont="1" applyFill="1" applyBorder="1" applyAlignment="1">
      <alignment horizontal="left" vertical="top" textRotation="90" wrapText="1"/>
    </xf>
    <xf numFmtId="1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44" fontId="0" fillId="0" borderId="1" xfId="1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65" fontId="0" fillId="0" borderId="1" xfId="0" applyNumberFormat="1" applyFont="1" applyFill="1" applyBorder="1" applyAlignment="1">
      <alignment wrapText="1"/>
    </xf>
    <xf numFmtId="2" fontId="0" fillId="0" borderId="1" xfId="0" applyNumberFormat="1" applyFont="1" applyFill="1" applyBorder="1" applyAlignment="1">
      <alignment wrapText="1"/>
    </xf>
    <xf numFmtId="4" fontId="4" fillId="0" borderId="1" xfId="0" quotePrefix="1" applyNumberFormat="1" applyFont="1" applyFill="1" applyBorder="1" applyAlignment="1">
      <alignment wrapText="1"/>
    </xf>
    <xf numFmtId="44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" fontId="0" fillId="4" borderId="9" xfId="0" applyNumberFormat="1" applyFill="1" applyBorder="1" applyAlignment="1">
      <alignment wrapText="1"/>
    </xf>
    <xf numFmtId="0" fontId="0" fillId="4" borderId="3" xfId="0" applyFill="1" applyBorder="1" applyAlignment="1">
      <alignment wrapText="1"/>
    </xf>
    <xf numFmtId="164" fontId="0" fillId="4" borderId="3" xfId="0" applyNumberFormat="1" applyFill="1" applyBorder="1" applyAlignment="1">
      <alignment wrapText="1"/>
    </xf>
    <xf numFmtId="165" fontId="0" fillId="4" borderId="3" xfId="0" applyNumberFormat="1" applyFill="1" applyBorder="1" applyAlignment="1">
      <alignment wrapText="1"/>
    </xf>
    <xf numFmtId="2" fontId="0" fillId="4" borderId="3" xfId="0" applyNumberForma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1" fontId="0" fillId="4" borderId="3" xfId="0" applyNumberForma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49" fontId="0" fillId="4" borderId="3" xfId="0" applyNumberFormat="1" applyFill="1" applyBorder="1" applyAlignment="1">
      <alignment wrapText="1"/>
    </xf>
    <xf numFmtId="4" fontId="4" fillId="4" borderId="3" xfId="0" quotePrefix="1" applyNumberFormat="1" applyFont="1" applyFill="1" applyBorder="1" applyAlignment="1">
      <alignment wrapText="1"/>
    </xf>
    <xf numFmtId="2" fontId="0" fillId="4" borderId="10" xfId="0" applyNumberFormat="1" applyFill="1" applyBorder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2" fontId="8" fillId="0" borderId="1" xfId="2" applyNumberFormat="1" applyBorder="1" applyAlignment="1">
      <alignment wrapText="1"/>
    </xf>
    <xf numFmtId="0" fontId="4" fillId="0" borderId="1" xfId="0" quotePrefix="1" applyNumberFormat="1" applyFont="1" applyBorder="1" applyAlignment="1">
      <alignment wrapText="1"/>
    </xf>
    <xf numFmtId="2" fontId="8" fillId="0" borderId="3" xfId="2" applyNumberFormat="1" applyBorder="1" applyAlignment="1">
      <alignment wrapText="1"/>
    </xf>
    <xf numFmtId="1" fontId="5" fillId="4" borderId="9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2" fontId="5" fillId="4" borderId="3" xfId="0" applyNumberFormat="1" applyFont="1" applyFill="1" applyBorder="1" applyAlignment="1">
      <alignment wrapText="1"/>
    </xf>
    <xf numFmtId="165" fontId="5" fillId="4" borderId="3" xfId="0" applyNumberFormat="1" applyFont="1" applyFill="1" applyBorder="1" applyAlignment="1">
      <alignment wrapText="1"/>
    </xf>
    <xf numFmtId="1" fontId="5" fillId="4" borderId="3" xfId="0" applyNumberFormat="1" applyFont="1" applyFill="1" applyBorder="1" applyAlignment="1">
      <alignment wrapText="1"/>
    </xf>
    <xf numFmtId="2" fontId="5" fillId="4" borderId="10" xfId="0" applyNumberFormat="1" applyFont="1" applyFill="1" applyBorder="1" applyAlignment="1">
      <alignment wrapText="1"/>
    </xf>
    <xf numFmtId="2" fontId="0" fillId="3" borderId="1" xfId="0" applyNumberFormat="1" applyFont="1" applyFill="1" applyBorder="1" applyAlignment="1">
      <alignment wrapText="1"/>
    </xf>
    <xf numFmtId="0" fontId="0" fillId="5" borderId="11" xfId="0" applyFill="1" applyBorder="1" applyAlignment="1">
      <alignment horizontal="center" wrapText="1"/>
    </xf>
    <xf numFmtId="0" fontId="0" fillId="0" borderId="2" xfId="0" applyBorder="1" applyAlignment="1">
      <alignment horizontal="left" vertical="top" textRotation="90" wrapText="1"/>
    </xf>
    <xf numFmtId="2" fontId="8" fillId="0" borderId="2" xfId="2" applyNumberFormat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164" fontId="0" fillId="0" borderId="3" xfId="1" applyNumberFormat="1" applyFont="1" applyFill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166" fontId="0" fillId="0" borderId="1" xfId="0" applyNumberFormat="1" applyFill="1" applyBorder="1" applyAlignment="1">
      <alignment wrapText="1"/>
    </xf>
    <xf numFmtId="166" fontId="0" fillId="0" borderId="1" xfId="0" applyNumberForma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0" fillId="0" borderId="3" xfId="0" applyNumberFormat="1" applyFill="1" applyBorder="1" applyAlignment="1">
      <alignment wrapText="1"/>
    </xf>
    <xf numFmtId="166" fontId="5" fillId="4" borderId="3" xfId="0" applyNumberFormat="1" applyFont="1" applyFill="1" applyBorder="1" applyAlignment="1">
      <alignment wrapText="1"/>
    </xf>
    <xf numFmtId="166" fontId="0" fillId="4" borderId="3" xfId="0" applyNumberFormat="1" applyFill="1" applyBorder="1" applyAlignment="1">
      <alignment wrapText="1"/>
    </xf>
    <xf numFmtId="4" fontId="4" fillId="0" borderId="3" xfId="0" quotePrefix="1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1" fontId="0" fillId="4" borderId="7" xfId="0" applyNumberFormat="1" applyFill="1" applyBorder="1" applyAlignment="1">
      <alignment wrapText="1"/>
    </xf>
    <xf numFmtId="168" fontId="0" fillId="0" borderId="1" xfId="0" applyNumberFormat="1" applyFill="1" applyBorder="1" applyAlignment="1">
      <alignment wrapText="1"/>
    </xf>
    <xf numFmtId="168" fontId="0" fillId="0" borderId="3" xfId="0" applyNumberFormat="1" applyFill="1" applyBorder="1" applyAlignment="1">
      <alignment wrapText="1"/>
    </xf>
    <xf numFmtId="168" fontId="0" fillId="4" borderId="3" xfId="0" applyNumberFormat="1" applyFill="1" applyBorder="1" applyAlignment="1">
      <alignment wrapText="1"/>
    </xf>
    <xf numFmtId="168" fontId="5" fillId="4" borderId="3" xfId="0" applyNumberFormat="1" applyFont="1" applyFill="1" applyBorder="1" applyAlignment="1">
      <alignment wrapText="1"/>
    </xf>
    <xf numFmtId="169" fontId="0" fillId="0" borderId="1" xfId="1" applyNumberFormat="1" applyFont="1" applyFill="1" applyBorder="1" applyAlignment="1">
      <alignment wrapText="1"/>
    </xf>
    <xf numFmtId="169" fontId="0" fillId="0" borderId="3" xfId="1" applyNumberFormat="1" applyFont="1" applyFill="1" applyBorder="1" applyAlignment="1">
      <alignment wrapText="1"/>
    </xf>
    <xf numFmtId="169" fontId="0" fillId="4" borderId="3" xfId="1" applyNumberFormat="1" applyFont="1" applyFill="1" applyBorder="1" applyAlignment="1">
      <alignment wrapText="1"/>
    </xf>
    <xf numFmtId="169" fontId="5" fillId="4" borderId="3" xfId="1" applyNumberFormat="1" applyFon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3" xfId="0" applyNumberFormat="1" applyBorder="1" applyAlignment="1">
      <alignment wrapText="1"/>
    </xf>
    <xf numFmtId="167" fontId="1" fillId="0" borderId="3" xfId="0" applyNumberFormat="1" applyFont="1" applyFill="1" applyBorder="1" applyAlignment="1">
      <alignment wrapText="1"/>
    </xf>
    <xf numFmtId="170" fontId="0" fillId="3" borderId="1" xfId="1" applyNumberFormat="1" applyFont="1" applyFill="1" applyBorder="1" applyAlignment="1">
      <alignment wrapText="1"/>
    </xf>
    <xf numFmtId="9" fontId="9" fillId="6" borderId="11" xfId="3" applyFont="1" applyFill="1" applyBorder="1" applyAlignment="1">
      <alignment horizontal="center" vertical="center" wrapText="1"/>
    </xf>
    <xf numFmtId="9" fontId="9" fillId="6" borderId="12" xfId="3" applyFont="1" applyFill="1" applyBorder="1" applyAlignment="1">
      <alignment horizontal="center" vertical="center" wrapText="1"/>
    </xf>
    <xf numFmtId="9" fontId="9" fillId="6" borderId="13" xfId="3" applyFont="1" applyFill="1" applyBorder="1" applyAlignment="1">
      <alignment horizontal="center" vertical="center" wrapText="1"/>
    </xf>
    <xf numFmtId="3" fontId="0" fillId="5" borderId="11" xfId="0" applyNumberFormat="1" applyFill="1" applyBorder="1" applyAlignment="1">
      <alignment horizontal="center" wrapText="1"/>
    </xf>
    <xf numFmtId="3" fontId="0" fillId="5" borderId="13" xfId="0" applyNumberFormat="1" applyFill="1" applyBorder="1" applyAlignment="1">
      <alignment horizontal="center" wrapText="1"/>
    </xf>
  </cellXfs>
  <cellStyles count="4">
    <cellStyle name="Collegamento ipertestuale" xfId="2" builtinId="8"/>
    <cellStyle name="Normale" xfId="0" builtinId="0"/>
    <cellStyle name="Percentuale" xfId="3" builtinId="5"/>
    <cellStyle name="Valuta" xfId="1" builtinId="4"/>
  </cellStyles>
  <dxfs count="67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  <color auto="1"/>
      </font>
      <numFmt numFmtId="4" formatCode="#,##0.00"/>
      <fill>
        <patternFill patternType="none">
          <fgColor indexed="64"/>
          <bgColor indexed="65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</font>
      <numFmt numFmtId="4" formatCode="#,##0.00"/>
      <fill>
        <patternFill patternType="none">
          <fgColor indexed="64"/>
          <bgColor indexed="65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"/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"/>
      <fill>
        <patternFill patternType="none">
          <fgColor indexed="64"/>
          <bgColor indexed="65"/>
        </patternFill>
      </fill>
      <alignment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5" formatCode="0.0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8" formatCode="00.0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h:mm;@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9" formatCode="_-&quot;€&quot;\ * ##,#00.00_-;\-&quot;€&quot;\ * ##,#00.00_-;_-&quot;€&quot;\ * &quot;-&quot;??_-;_-@_-"/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\°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justifyLastLine="0" shrinkToFit="0" readingOrder="0"/>
    </dxf>
    <dxf>
      <border>
        <bottom style="thin">
          <color indexed="64"/>
        </bottom>
      </border>
    </dxf>
    <dxf>
      <alignment horizontal="left" vertical="top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1:AE223" totalsRowCount="1" headerRowDxfId="66" dataDxfId="64" headerRowBorderDxfId="65" tableBorderDxfId="63" totalsRowBorderDxfId="62">
  <autoFilter ref="A1:AE222"/>
  <sortState ref="A2:AE222">
    <sortCondition descending="1" ref="O1:O222"/>
  </sortState>
  <tableColumns count="31">
    <tableColumn id="32" name="GRANDE" dataDxfId="61" totalsRowDxfId="30">
      <calculatedColumnFormula>IFERROR(LARGE(Tabella1[VOTO],Tabella1[[#This Row],[N]]),"")</calculatedColumnFormula>
    </tableColumn>
    <tableColumn id="24" name="N" totalsRowLabel="Totale" dataDxfId="60" totalsRowDxfId="29">
      <calculatedColumnFormula>ROW(Tabella1[[#This Row],[NOME1]])-1</calculatedColumnFormula>
    </tableColumn>
    <tableColumn id="30" name="ORDINALE" dataDxfId="59" totalsRowDxfId="28">
      <calculatedColumnFormula>IFERROR(VLOOKUP(Tabella1[[#This Row],[VOTO]],Tabella1[[GRANDE]:[N]],2,FALSE),"")</calculatedColumnFormula>
    </tableColumn>
    <tableColumn id="1" name="NOME1" totalsRowFunction="count" dataDxfId="58" totalsRowDxfId="27"/>
    <tableColumn id="22" name="TIPO" dataDxfId="57" totalsRowDxfId="26"/>
    <tableColumn id="3" name="VIA" dataDxfId="56" totalsRowDxfId="25"/>
    <tableColumn id="5" name="PREZZO" dataDxfId="55" totalsRowDxfId="24" dataCellStyle="Valuta"/>
    <tableColumn id="6" name="RITORNO" totalsRowFunction="count" dataDxfId="54" totalsRowDxfId="23" dataCellStyle="Valuta"/>
    <tableColumn id="9" name="KM" dataDxfId="53" totalsRowDxfId="22">
      <calculatedColumnFormula>SQRT((UFF.X-Tabella1[[#This Row],[X]])^2+(UFF.Y-Tabella1[[#This Row],[Y]])^2)/1000</calculatedColumnFormula>
    </tableColumn>
    <tableColumn id="23" name="PARK" dataDxfId="52" totalsRowDxfId="21"/>
    <tableColumn id="10" name="BUONI" dataDxfId="51" totalsRowDxfId="20"/>
    <tableColumn id="7" name="QUALITA" dataDxfId="50" totalsRowDxfId="19"/>
    <tableColumn id="11" name="SIMPATIA" dataDxfId="49" totalsRowDxfId="18"/>
    <tableColumn id="12" name="LOCATION" dataDxfId="48" totalsRowDxfId="17"/>
    <tableColumn id="19" name="VOTO" dataDxfId="47" totalsRowDxfId="16">
      <calculatedColumnFormula>(Tabella1[[#This Row],[PPREZZO]]+Tabella1[[#This Row],[PQUALITA]]+Tabella1[[#This Row],[PSIMPATIA]]+Tabella1[[#This Row],[PLOCATION]]+Tabella1[[#This Row],[PRITORNO]]+Tabella1[[#This Row],[PKM]]+Tabella1[[#This Row],[PBUONI]]+Tabella1[[#This Row],[PPARK]])/$AH$10</calculatedColumnFormula>
    </tableColumn>
    <tableColumn id="4" name="CHIUSURA" dataDxfId="46" totalsRowDxfId="15"/>
    <tableColumn id="8" name="TEL" dataDxfId="45" totalsRowDxfId="14"/>
    <tableColumn id="25" name="NOTE" dataDxfId="44" totalsRowDxfId="13"/>
    <tableColumn id="27" name="ULTIMA_x000a_VISITA" dataDxfId="43" totalsRowDxfId="12"/>
    <tableColumn id="28" name="VOLTE" dataDxfId="42" totalsRowDxfId="11"/>
    <tableColumn id="26" name="X" dataDxfId="41" totalsRowDxfId="10"/>
    <tableColumn id="2" name="Y" dataDxfId="40" totalsRowDxfId="9"/>
    <tableColumn id="13" name="PPREZZO" dataDxfId="39" totalsRowDxfId="8">
      <calculatedColumnFormula>IF(Tabella1[[#This Row],[PREZZO]]="",0,$AJ$2+(($AK$2-$AJ$2)/($AI$2-$AH$2))*(-$AH$2+Tabella1[[#This Row],[PREZZO]]))</calculatedColumnFormula>
    </tableColumn>
    <tableColumn id="17" name="PRITORNO" dataDxfId="38" totalsRowDxfId="7">
      <calculatedColumnFormula>IF(Tabella1[[#This Row],[RITORNO]]="",0,$AJ$3+(($AK$3-$AJ$3)/($AI$3/24-$AH$3/24))*(-$AH$3/24+Tabella1[[#This Row],[RITORNO]]))</calculatedColumnFormula>
    </tableColumn>
    <tableColumn id="18" name="PKM" dataDxfId="37" totalsRowDxfId="6">
      <calculatedColumnFormula>IF(Tabella1[[#This Row],[KM]]="",0,$AJ$4+(($AK$4-$AJ$4)/($AI$4-$AH$4))*(-$AH$4+Tabella1[[#This Row],[KM]]))</calculatedColumnFormula>
    </tableColumn>
    <tableColumn id="21" name="PPARK" dataDxfId="36" totalsRowDxfId="5">
      <calculatedColumnFormula>IF(Tabella1[[#This Row],[PARK]]="",0,$AJ$5+(($AK$5-$AJ$5)/($AI$5-$AH$5))*(-$AH$5+Tabella1[[#This Row],[PARK]]))</calculatedColumnFormula>
    </tableColumn>
    <tableColumn id="20" name="PBUONI" dataDxfId="35" totalsRowDxfId="4">
      <calculatedColumnFormula>IF(Tabella1[[#This Row],[BUONI]]="",0,$AJ$6+(($AK$6-$AJ$6)/($AI$6-$AH$6))*(-$AH$6+Tabella1[[#This Row],[BUONI]]))</calculatedColumnFormula>
    </tableColumn>
    <tableColumn id="14" name="PQUALITA" dataDxfId="34" totalsRowDxfId="3">
      <calculatedColumnFormula>IF(Tabella1[[#This Row],[QUALITA]]="",0,$AJ$7+(($AK$7-$AJ$7)/($AI$7-$AH$7))*(-$AH$7+Tabella1[[#This Row],[QUALITA]]))</calculatedColumnFormula>
    </tableColumn>
    <tableColumn id="15" name="PSIMPATIA" dataDxfId="33" totalsRowDxfId="2">
      <calculatedColumnFormula>IF(Tabella1[[#This Row],[SIMPATIA]]="",0,$AJ$8+(($AK$8-$AJ$8)/($AI$8-$AH$8))*(-$AH$8+Tabella1[[#This Row],[SIMPATIA]]))</calculatedColumnFormula>
    </tableColumn>
    <tableColumn id="16" name="PLOCATION" dataDxfId="32" totalsRowDxfId="1">
      <calculatedColumnFormula>IF(Tabella1[[#This Row],[LOCATION]]="",0,$AJ$9+(($AK$9-$AJ$9)/($AI$9-$AH$9))*(-$AH$9+Tabella1[[#This Row],[LOCATION]]))</calculatedColumnFormula>
    </tableColumn>
    <tableColumn id="29" name="MAPS" dataDxfId="3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it/maps/place/Casareccia+S.R.L./@45.1152233,10.078344,13.67z/data=!4m5!3m4!1s0x0:0x93492800f836464!8m2!3d45.0889825!4d10.1243681?hl=it" TargetMode="External"/><Relationship Id="rId21" Type="http://schemas.openxmlformats.org/officeDocument/2006/relationships/hyperlink" Target="https://www.google.it/maps/place/Forneria+Pastic.+Caffe'+Boldori+Ronchini+G.+%26+C.+S.N.C./@45.1420067,10.0516909,15.67z/data=!4m5!3m4!1s0x4780fe377a16f97d:0x5d7c9b606d7251af!8m2!3d45.1420452!4d10.0454568?hl=it" TargetMode="External"/><Relationship Id="rId42" Type="http://schemas.openxmlformats.org/officeDocument/2006/relationships/hyperlink" Target="https://www.google.it/maps/place/Autogrill+Cremona+Nord/@45.1412516,10.0659163,16.48z/data=!4m8!1m2!2m1!1sla+corte+trattoria!3m4!1s0x4780fe6c610b3611:0x8d2186a9ee241ee0!8m2!3d45.1399211!4d10.0698743?hl=it" TargetMode="External"/><Relationship Id="rId63" Type="http://schemas.openxmlformats.org/officeDocument/2006/relationships/hyperlink" Target="https://www.google.it/maps/place/Studio+Bar/@45.1420382,10.0311195,14.44z/data=!4m5!3m4!1s0x4780fe0cd419f337:0x11987f6c98bf18d3!8m2!3d45.1419432!4d10.0181373?hl=it" TargetMode="External"/><Relationship Id="rId84" Type="http://schemas.openxmlformats.org/officeDocument/2006/relationships/hyperlink" Target="https://www.google.it/maps/place/Ristorante+Il+Chitantolo/@45.1210132,10.0196623,14.11z/data=!4m5!3m4!1s0x4780fc25de9377fb:0xf48fed130ecfc462!8m2!3d45.1127923!4d9.9939054?hl=it" TargetMode="External"/><Relationship Id="rId138" Type="http://schemas.openxmlformats.org/officeDocument/2006/relationships/hyperlink" Target="https://www.google.it/maps/place/Yoshi/@45.1397758,10.0455431,15.32z/data=!4m5!3m4!1s0x4780fe6a77908d8d:0xbc7379c206b7d617!8m2!3d45.1379113!4d10.0318017?hl=it" TargetMode="External"/><Relationship Id="rId159" Type="http://schemas.openxmlformats.org/officeDocument/2006/relationships/hyperlink" Target="https://www.google.it/maps/place/BI.BI.+Bar/@45.1453282,10.036918,14.67z/data=!4m8!1m2!2m1!1sla+corte+trattoria!3m4!1s0x0:0xd3cf925025e0b181!8m2!3d45.1471186!4d10.0304371?hl=it" TargetMode="External"/><Relationship Id="rId170" Type="http://schemas.openxmlformats.org/officeDocument/2006/relationships/hyperlink" Target="https://www.google.it/maps/place/Trattoria+Cerri+Cremona/@45.1386849,10.0362473,14.99z/data=!4m12!1m6!3m5!1s0x4780fe6c74f06af9:0xbbf6b05216443959!2sTrattoria+Cerri+Cremona!8m2!3d45.1376493!4d10.0255633!3m4!1s0x4780fe6c74f06af9:0xbbf6b05216443959!8m2!3d45." TargetMode="External"/><Relationship Id="rId191" Type="http://schemas.openxmlformats.org/officeDocument/2006/relationships/hyperlink" Target="https://www.google.it/maps/place/Pepe+Nero+Pizza%26Co/@45.1414562,10.0308208,14.53z/data=!4m12!1m6!3m5!1s0x4780fe768cbe3e6b:0x24447983183fcd0b!2sPepe+Nero+Pizza%26Co!8m2!3d45.1366182!4d10.0109175!3m4!1s0x4780fe768cbe3e6b:0x24447983183fcd0b!8m2!3d45.136618" TargetMode="External"/><Relationship Id="rId205" Type="http://schemas.openxmlformats.org/officeDocument/2006/relationships/hyperlink" Target="https://www.google.it/maps/place/Tramezzeria+XXV+Aprile+Paninoteca+Take+Away/@45.1396049,10.0404819,14.99z/data=!4m5!3m4!1s0x4780fe6ee7e81b0d:0x67a9a003a3573165!8m2!3d45.1348941!4d10.0228802?hl=it" TargetMode="External"/><Relationship Id="rId107" Type="http://schemas.openxmlformats.org/officeDocument/2006/relationships/hyperlink" Target="https://www.google.it/maps/place/Ristorante+Al+Valentino+Di+Trioni+Fabrizio/@45.1718648,10.0112591,13.32z/data=!4m5!3m4!1s0x0:0x6be84fbb0ff7f282!8m2!3d45.199005!4d9.9630252?hl=it" TargetMode="External"/><Relationship Id="rId11" Type="http://schemas.openxmlformats.org/officeDocument/2006/relationships/hyperlink" Target="https://www.google.it/maps/place/Trattoria+Birreria+Bulldog/@45.1691484,10.1626234,18z/data=!4m5!3m4!1s0x4781ab1f1af6e0bd:0x8f71b51dd09506aa!8m2!3d45.1698593!4d10.1644711?hl=it" TargetMode="External"/><Relationship Id="rId32" Type="http://schemas.openxmlformats.org/officeDocument/2006/relationships/hyperlink" Target="https://www.google.it/maps/place/Osteria+del+Naviglio/@45.1585458,10.0476199,13.98z/data=!4m5!3m4!1s0x478101be2f6f5833:0xec2ea0967b9a94a5!8m2!3d45.1798527!4d10.0469977?hl=it" TargetMode="External"/><Relationship Id="rId53" Type="http://schemas.openxmlformats.org/officeDocument/2006/relationships/hyperlink" Target="https://www.google.it/maps/place/IP+-+Festival+Bar/@45.1324469,10.0611389,14.59z/data=!4m5!3m4!1s0x4780ff994ce0a00f:0x31d825326cfa179e!8m2!3d45.1222993!4d10.0780007?hl=it" TargetMode="External"/><Relationship Id="rId74" Type="http://schemas.openxmlformats.org/officeDocument/2006/relationships/hyperlink" Target="https://www.google.it/maps/place/Trattoria+Antico+Borgo/@45.144878,10.0398267,14.99z/data=!4m5!3m4!1s0x4780fe116e9367d5:0xad1882626d190b11!8m2!3d45.147819!4d10.0267008?hl=it" TargetMode="External"/><Relationship Id="rId128" Type="http://schemas.openxmlformats.org/officeDocument/2006/relationships/hyperlink" Target="https://www.google.it/maps/place/Non+Solo+Piada/@45.1382342,10.0247543,14.72z/data=!4m5!3m4!1s0x4780fdd6f0430bab:0xdefe93f9b961cb7e!8m2!3d45.1305432!4d10.0021552?hl=it" TargetMode="External"/><Relationship Id="rId149" Type="http://schemas.openxmlformats.org/officeDocument/2006/relationships/hyperlink" Target="https://www.google.it/maps/place/Centro+Commerciale+CremonaDue/@45.1488837,10.0761726,15.28z/data=!4m8!1m2!2m1!1sRISTO+IPER!3m4!1s0x0:0xca8b794f364e8b29!8m2!3d45.1543531!4d10.0987154?hl=it" TargetMode="External"/><Relationship Id="rId5" Type="http://schemas.openxmlformats.org/officeDocument/2006/relationships/hyperlink" Target="https://www.google.it/maps/place/Pane+%26+Amore+-+Bar,+Panetteria/@45.1328041,10.0416798,18.03z/data=!4m12!1m6!3m5!1s0x0:0x9aa73510f8963ac1!2sPizzeria+Il+Boschetto!8m2!3d45.1641431!4d10.0275182!3m4!1s0x4780fe4f724ccc89:0xbcabd949b758123c!8m2!3d45.1328707!" TargetMode="External"/><Relationship Id="rId90" Type="http://schemas.openxmlformats.org/officeDocument/2006/relationships/hyperlink" Target="https://www.google.it/maps/place/La+Locanda+Del+Gusto+Ristorante+Pizzeria+Castelvetro+Piacentino/@45.1292752,10.0163886,13.99z/data=!4m12!1m6!3m5!1s0x4780fc25de9377fb:0xd7271fd425b17e8c!2sLa+Locanda+Del+Gusto+Ristorante+Pizzeria+Castelvetro+Piacentino!8m2" TargetMode="External"/><Relationship Id="rId95" Type="http://schemas.openxmlformats.org/officeDocument/2006/relationships/hyperlink" Target="https://www.google.it/maps/place/Palio+Dell'Oca+-+Ristorante+Osteria+Cremona/@45.1386195,10.0417338,14.49z/data=!4m5!3m4!1s0x4780fe661fc776ad:0xb75cb0d56a8ce048!8m2!3d45.131556!4d10.0249151?hl=it" TargetMode="External"/><Relationship Id="rId160" Type="http://schemas.openxmlformats.org/officeDocument/2006/relationships/hyperlink" Target="https://www.google.it/maps/place/Big+Pub/@45.1151461,10.0676712,13.67z/data=!4m5!3m4!1s0x478055f4de00103b:0xfcad382c97a56b0b!8m2!3d45.0956071!4d10.090135?hl=it" TargetMode="External"/><Relationship Id="rId165" Type="http://schemas.openxmlformats.org/officeDocument/2006/relationships/hyperlink" Target="https://www.google.it/maps/place/Caffe'+Tubino/@45.1415305,10.0408348,14.64z/data=!4m8!1m2!2m1!1sBOTTEGA+DELLA+PIZZA!3m4!1s0x4780fe696bad3751:0x378551d3f9a5e2d9!8m2!3d45.1351711!4d10.0262428?hl=it" TargetMode="External"/><Relationship Id="rId181" Type="http://schemas.openxmlformats.org/officeDocument/2006/relationships/hyperlink" Target="https://www.google.it/maps/place/Il+Kiosketto/@45.134766,10.0418357,14.99z/data=!4m12!1m6!3m5!1s0x4780fe6dede59881:0x63de8c87f54cf221!2sRistorante+L'Incanto!8m2!3d45.1376361!4d10.02068!3m4!1s0x4780fe68e20e671b:0xe87c3ab9a16224db!8m2!3d45.1338645!4d10.0262" TargetMode="External"/><Relationship Id="rId186" Type="http://schemas.openxmlformats.org/officeDocument/2006/relationships/hyperlink" Target="https://www.google.it/maps/place/Q.in+Mexican+Rist%C3%B2/@45.1395486,10.0448846,15.02z/data=!4m8!1m2!2m1!1sIL+MELOGRANO!3m4!1s0x0:0x237719f6b63a1718!8m2!3d45.1309373!4d10.029497?hl=it" TargetMode="External"/><Relationship Id="rId216" Type="http://schemas.openxmlformats.org/officeDocument/2006/relationships/table" Target="../tables/table1.xml"/><Relationship Id="rId211" Type="http://schemas.openxmlformats.org/officeDocument/2006/relationships/hyperlink" Target="https://www.google.it/maps/place/Bar+Al+Ranch/@45.141919,10.0461531,15.33z/data=!4m5!3m4!1s0x0:0xd7a442a3e14850d6!8m2!3d45.142228!4d10.0365301?hl=it" TargetMode="External"/><Relationship Id="rId22" Type="http://schemas.openxmlformats.org/officeDocument/2006/relationships/hyperlink" Target="https://www.google.it/maps/place/MI+%26+MI+Bar/@45.1338789,10.0300533,14.54z/data=!4m5!3m4!1s0x4780fe6f9db80369:0xdef5d3d32a79e2c6!8m2!3d45.132777!4d10.0208965?hl=it" TargetMode="External"/><Relationship Id="rId27" Type="http://schemas.openxmlformats.org/officeDocument/2006/relationships/hyperlink" Target="https://www.google.it/maps/place/Ristorante+Pizzeria+La+Bersagliera/@45.1401785,10.0203157,14.37z/data=!4m5!3m4!1s0x4780fe0b5d713b69:0xbefe8279e8eb66b5!8m2!3d45.1424359!4d10.0150037?hl=it" TargetMode="External"/><Relationship Id="rId43" Type="http://schemas.openxmlformats.org/officeDocument/2006/relationships/hyperlink" Target="https://www.google.it/maps/place/Trattoria+Bar+Lupi/@45.1560037,10.0027991,14.13z/data=!4m8!1m2!2m1!1sla+corte+trattoria!3m4!1s0x47810288a7558cfb:0xae144c6ecde9bd!8m2!3d45.1744906!4d9.9694564?hl=it" TargetMode="External"/><Relationship Id="rId48" Type="http://schemas.openxmlformats.org/officeDocument/2006/relationships/hyperlink" Target="https://www.google.it/maps/place/Osteria+Il+Cavatappi/@45.1539055,9.9837091,13.66z/data=!4m5!3m4!1s0x4780fd6e87fadf0b:0xfee639a3888cfae1!8m2!3d45.1528138!4d9.9518631?hl=it" TargetMode="External"/><Relationship Id="rId64" Type="http://schemas.openxmlformats.org/officeDocument/2006/relationships/hyperlink" Target="https://www.google.it/maps/place/Made+In+Sud+cafe'/@45.142061,10.0356203,15.11z/data=!4m5!3m4!1s0x4780fe6d59b247eb:0x5e02f4627f3fb9bb!8m2!3d45.1407081!4d10.0211708?hl=it" TargetMode="External"/><Relationship Id="rId69" Type="http://schemas.openxmlformats.org/officeDocument/2006/relationships/hyperlink" Target="https://www.google.it/maps/place/Fornaio+Bonseri/@45.1355572,10.0519857,15.33z/data=!4m5!3m4!1s0x4780fe4df6c6ab45:0xd8a125a1b52e8be5!8m2!3d45.1299012!4d10.0474121?hl=it" TargetMode="External"/><Relationship Id="rId113" Type="http://schemas.openxmlformats.org/officeDocument/2006/relationships/hyperlink" Target="https://www.google.it/maps/place/La+Resca/@45.1664556,10.0965612,13.65z/data=!4m5!3m4!1s0x0:0xcc3ac32f9f92063b!8m2!3d45.1647544!4d10.1709795?hl=it" TargetMode="External"/><Relationship Id="rId118" Type="http://schemas.openxmlformats.org/officeDocument/2006/relationships/hyperlink" Target="https://www.google.it/maps/place/Pizzeria+MASANCLA'/@45.1112812,10.0908788,13.67z/data=!4m5!3m4!1s0x478055c8babb0ee7:0xad684a869710c7f4!8m2!3d45.0906887!4d10.1212869?hl=it" TargetMode="External"/><Relationship Id="rId134" Type="http://schemas.openxmlformats.org/officeDocument/2006/relationships/hyperlink" Target="https://www.google.it/maps/place/Piperita's+Cafe/@45.1395118,10.0401835,14.99z/data=!4m12!1m6!3m5!1s0x4780fe6c11ba8725:0x2545e3d2c110d291!2sPiperita's+Cafe!8m2!3d45.1371708!4d10.0246751!3m4!1s0x4780fe6c11ba8725:0x2545e3d2c110d291!8m2!3d45.1371708!4d10.024" TargetMode="External"/><Relationship Id="rId139" Type="http://schemas.openxmlformats.org/officeDocument/2006/relationships/hyperlink" Target="https://www.google.it/maps/place/Ristorante+La+Golena/@45.1262341,10.0493796,13.98z/data=!4m5!3m4!1s0x4780fee53039d959:0x114857354ff4cdb9!8m2!3d45.1111454!4d10.0358847?hl=it" TargetMode="External"/><Relationship Id="rId80" Type="http://schemas.openxmlformats.org/officeDocument/2006/relationships/hyperlink" Target="https://www.google.it/maps/place/Hayashi/@45.1354531,10.0220552,14.66z/data=!4m5!3m4!1s0x4780fdd6cc02e28d:0xb653d751cf006e16!8m2!3d45.1306894!4d10.0001014?hl=it" TargetMode="External"/><Relationship Id="rId85" Type="http://schemas.openxmlformats.org/officeDocument/2006/relationships/hyperlink" Target="https://www.google.it/maps/place/Bolero/@45.1362127,10.0377266,14.99z/data=!4m12!1m6!3m5!1s0x4780fe6edbad9ca3:0x427c860cf7c7bec7!2sBolero!8m2!3d45.1345687!4d10.023828!3m4!1s0x4780fe6edbad9ca3:0x427c860cf7c7bec7!8m2!3d45.1345687!4d10.023828?hl=it" TargetMode="External"/><Relationship Id="rId150" Type="http://schemas.openxmlformats.org/officeDocument/2006/relationships/hyperlink" Target="https://www.google.it/maps/place/Centro+Commerciale+CremonaDue/@45.1488837,10.0761726,15.28z/data=!4m8!1m2!2m1!1sRISTO+IPER!3m4!1s0x0:0xca8b794f364e8b29!8m2!3d45.1543531!4d10.0987154?hl=it" TargetMode="External"/><Relationship Id="rId155" Type="http://schemas.openxmlformats.org/officeDocument/2006/relationships/hyperlink" Target="https://www.google.it/maps/place/Pizzeria+La+Baita/@45.1411673,10.0307936,14.94z/data=!4m5!3m4!1s0x4780fe0a1e2b7b9d:0x135d1becf24b8139!8m2!3d45.1469285!4d10.0125548?hl=it" TargetMode="External"/><Relationship Id="rId171" Type="http://schemas.openxmlformats.org/officeDocument/2006/relationships/hyperlink" Target="https://www.google.it/maps/place/Osteria+cittadella/@45.136928,10.0351761,14.32z/data=!4m12!1m6!3m5!1s0x4780fe6c74f06af9:0xbbf6b05216443959!2sTrattoria+Cerri+Cremona!8m2!3d45.1376493!4d10.0255633!3m4!1s0x4780fe70ffa9a2b7:0xa26c92a08b0b016b!8m2!3d45.136303" TargetMode="External"/><Relationship Id="rId176" Type="http://schemas.openxmlformats.org/officeDocument/2006/relationships/hyperlink" Target="https://www.google.it/maps/place/Osteria+Il+Foppone+di+Violanti+Claudio/@45.137045,10.0379265,14.91z/data=!4m12!1m6!3m5!1s0x4780fe6c74f06af9:0xbbf6b05216443959!2sTrattoria+Cerri+Cremona!8m2!3d45.1376493!4d10.0255633!3m4!1s0x4780fe6b92f98da5:0xf20d6d1e46d6" TargetMode="External"/><Relationship Id="rId192" Type="http://schemas.openxmlformats.org/officeDocument/2006/relationships/hyperlink" Target="https://www.google.it/maps/place/La+Piadineria/@45.1430122,10.0331466,14.74z/data=!4m12!1m6!3m5!1s0x4780fe768cbe3e6b:0x24447983183fcd0b!2sPepe+Nero+Pizza%26Co!8m2!3d45.1366182!4d10.0109175!3m4!1s0x4780fe0b4c143dc9:0xb001a426a3c38e10!8m2!3d45.1423536!4d10." TargetMode="External"/><Relationship Id="rId197" Type="http://schemas.openxmlformats.org/officeDocument/2006/relationships/hyperlink" Target="https://www.google.it/maps/place/Pizzeria+Lo+Scorfano/@45.1345653,10.0323231,14.66z/data=!4m5!3m4!1s0x4780fe642dd791bb:0xabf0900bdb4dbaa0!8m2!3d45.1292735!4d10.0221612?hl=it" TargetMode="External"/><Relationship Id="rId206" Type="http://schemas.openxmlformats.org/officeDocument/2006/relationships/hyperlink" Target="https://www.google.it/maps/place/Ugo+Grill/@45.1382911,10.0366634,15.2z/data=!4m5!3m4!1s0x4781006445482dd3:0x6f91c51b61e56c94!8m2!3d45.1341968!4d10.0231465?hl=it" TargetMode="External"/><Relationship Id="rId201" Type="http://schemas.openxmlformats.org/officeDocument/2006/relationships/hyperlink" Target="https://www.google.it/maps/place/Lo+Spuntino/@45.1379106,10.0281427,14.53z/data=!4m5!3m4!1s0x4780fe7a8789f3f7:0xa42927881dc363f6!8m2!3d45.1317202!4d10.0150292?hl=it" TargetMode="External"/><Relationship Id="rId12" Type="http://schemas.openxmlformats.org/officeDocument/2006/relationships/hyperlink" Target="https://www.google.it/maps/place/Bar+Carpe+Diem/@45.1663879,10.12667,18.79z/data=!4m5!3m4!1s0x4781aabc7b24e161:0xe5f9010da83fb1d0!8m2!3d45.1662049!4d10.1272541?hl=it" TargetMode="External"/><Relationship Id="rId17" Type="http://schemas.openxmlformats.org/officeDocument/2006/relationships/hyperlink" Target="https://www.google.it/maps/place/Ristorante+Pizzeria+Il+Piennolo/@45.1343405,10.0191699,16.86z/data=!4m5!3m4!1s0x4780fe71fd9dd811:0xb1f6e56a310be991!8m2!3d45.1364303!4d10.0193395?hl=it" TargetMode="External"/><Relationship Id="rId33" Type="http://schemas.openxmlformats.org/officeDocument/2006/relationships/hyperlink" Target="https://www.google.it/maps/place/Bar+Casello/@45.1412535,10.05949,16.66z/data=!4m5!3m4!1s0x4780ffcb79c5ef6f:0xf8b796972e4fb1ea!8m2!3d45.1426993!4d10.0608292?hl=it" TargetMode="External"/><Relationship Id="rId38" Type="http://schemas.openxmlformats.org/officeDocument/2006/relationships/hyperlink" Target="https://www.google.it/maps/place/Autogrill+Cremona+sud/@45.1296731,10.0508331,14.4z/data=!4m5!3m4!1s0x4780ff05e7e9bef5:0xd5d081bd3dfcf688!8m2!3d45.1141059!4d10.0570413?hl=it" TargetMode="External"/><Relationship Id="rId59" Type="http://schemas.openxmlformats.org/officeDocument/2006/relationships/hyperlink" Target="https://www.google.it/maps/place/Bar+Trattoria+Sombrero/@45.1442336,10.0196561,14.34z/data=!4m12!1m6!3m5!1s0x4780fdc29b7e27b3:0x9e67ee49a11c38d1!2sBar+Trattoria+Sombrero!8m2!3d45.1432738!4d9.9962446!3m4!1s0x4780fdc29b7e27b3:0x9e67ee49a11c38d1!8m2!3d45.143" TargetMode="External"/><Relationship Id="rId103" Type="http://schemas.openxmlformats.org/officeDocument/2006/relationships/hyperlink" Target="https://www.google.it/maps/place/Chocolat+Caf%C3%A9+CR/@45.1414557,10.0397363,14.95z/data=!4m5!3m4!1s0x4780fe6ef2eb7f41:0xcdbbf5638aa9b737!8m2!3d45.135067!4d10.0228317?hl=it" TargetMode="External"/><Relationship Id="rId108" Type="http://schemas.openxmlformats.org/officeDocument/2006/relationships/hyperlink" Target="https://www.tripadvisor.it/Restaurant_Review-g187831-d8829983-Reviews-Aporti_25-Cremona_Province_of_Cremona_Lombardy.html" TargetMode="External"/><Relationship Id="rId124" Type="http://schemas.openxmlformats.org/officeDocument/2006/relationships/hyperlink" Target="https://www.google.it/maps/place/Osteria+Del+Pescatore/@45.1226911,10.018059,14.33z/data=!4m5!3m4!1s0x4780fc286a1db2e3:0xc0e5934356496814!8m2!3d45.116135!4d9.9988434?hl=it" TargetMode="External"/><Relationship Id="rId129" Type="http://schemas.openxmlformats.org/officeDocument/2006/relationships/hyperlink" Target="https://www.google.it/maps/place/L'Imbarcadero+(De+Livrin)/@45.1268397,10.0172732,13.99z/data=!4m12!1m6!3m5!1s0x4780fe7c02967b27:0x19d896a0f0838219!2sL'Imbarcadero+(De+Livrin)!8m2!3d45.1233348!4d10.0053945!3m4!1s0x4780fe7c02967b27:0x19d896a0f0838219!8m2!3" TargetMode="External"/><Relationship Id="rId54" Type="http://schemas.openxmlformats.org/officeDocument/2006/relationships/hyperlink" Target="https://www.google.it/maps/place/Gastronomia+Ariston/@45.1352593,10.032732,14.73z/data=!4m5!3m4!1s0x4780fe6eb95455b9:0x3d67791d0e8c24fc!8m2!3d45.1358787!4d10.0240467?hl=it" TargetMode="External"/><Relationship Id="rId70" Type="http://schemas.openxmlformats.org/officeDocument/2006/relationships/hyperlink" Target="https://www.google.it/maps/place/Toast+%26+co/@45.1370153,10.0317485,14.67z/data=!4m5!3m4!1s0x4780fe7aa8253d47:0xd9a7a2ab28ba5a2d!8m2!3d45.1322888!4d10.0173412?hl=it" TargetMode="External"/><Relationship Id="rId75" Type="http://schemas.openxmlformats.org/officeDocument/2006/relationships/hyperlink" Target="https://www.google.it/maps/place/La+Bottiglieria/@45.1386582,10.0355478,14.99z/data=!4m5!3m4!1s0x4780fe6552c051b1:0xde40105c78c7b28f!8m2!3d45.1320192!4d10.0178012?hl=it" TargetMode="External"/><Relationship Id="rId91" Type="http://schemas.openxmlformats.org/officeDocument/2006/relationships/hyperlink" Target="https://www.google.it/maps/place/Chocabeck/@45.1390704,10.0367384,15.12z/data=!4m12!1m6!3m5!1s0x4780fc25de9377fb:0xd7271fd425b17e8c!2sLa+Locanda+Del+Gusto+Ristorante+Pizzeria+Castelvetro+Piacentino!8m2!3d45.1143066!4d9.9938545!3m4!1s0x4780f0853929a4c9:0xa" TargetMode="External"/><Relationship Id="rId96" Type="http://schemas.openxmlformats.org/officeDocument/2006/relationships/hyperlink" Target="https://www.google.it/maps/place/La+Pizza+D'Autore+Cremona/@45.1418994,10.048746,15.11z/data=!4m5!3m4!1s0x4780fe41dd1bd2cf:0x394d72eba88e7ce!8m2!3d45.1370177!4d10.0319405?hl=it" TargetMode="External"/><Relationship Id="rId140" Type="http://schemas.openxmlformats.org/officeDocument/2006/relationships/hyperlink" Target="https://www.google.it/maps/place/Ristorante+Pizzeria+La+Roda+san+giacomo+Srl/@45.128973,10.0749131,14.65z/data=!4m5!3m4!1s0x0:0x5c98f36376ce02df!8m2!3d45.1247615!4d10.0927287?hl=it" TargetMode="External"/><Relationship Id="rId145" Type="http://schemas.openxmlformats.org/officeDocument/2006/relationships/hyperlink" Target="https://www.google.it/maps/place/Trattoria+Granatieri/@45.1388522,10.0472386,15.32z/data=!4m5!3m4!1s0x4780fe472a9321c7:0xa163f219aabb7297!8m2!3d45.1377571!4d10.0376214?hl=it" TargetMode="External"/><Relationship Id="rId161" Type="http://schemas.openxmlformats.org/officeDocument/2006/relationships/hyperlink" Target="https://www.google.it/maps/place/Mexicali+Cremona+Cantina+%26+Grill/@45.1422726,10.0335632,15z/data=!4m12!1m6!3m5!1s0x4780fe0cd419f337:0x11987f6c98bf18d3!2sStudio+Bar!8m2!3d45.1419432!4d10.0181373!3m4!1s0x0:0x646006c40f60c38e!8m2!3d45.1429841!4d10.0142332" TargetMode="External"/><Relationship Id="rId166" Type="http://schemas.openxmlformats.org/officeDocument/2006/relationships/hyperlink" Target="https://www.google.it/maps/place/Bar+Al+Ponte/@45.1697061,10.0448428,13.1z/data=!4m8!1m2!2m1!1sBOTTEGA+DELLA+PIZZA!3m4!1s0x4781010b520ea34d:0xaf514461d2997ad8!8m2!3d45.1994062!4d10.0537448?hl=it" TargetMode="External"/><Relationship Id="rId182" Type="http://schemas.openxmlformats.org/officeDocument/2006/relationships/hyperlink" Target="https://www.google.it/maps/place/Locanda+Del+Contadino+Di+Bonaccorsi+Gianluca+Snc/@45.1293135,10.0655344,14.91z/data=!4m12!1m6!3m5!1s0x4780fe6dede59881:0x63de8c87f54cf221!2sRistorante+L'Incanto!8m2!3d45.1376361!4d10.02068!3m4!1s0x4780ffa84c41cb3f:0xa205e7" TargetMode="External"/><Relationship Id="rId187" Type="http://schemas.openxmlformats.org/officeDocument/2006/relationships/hyperlink" Target="https://www.google.it/maps/place/Palabosco/@45.1260184,10.0450418,14.32z/data=!4m5!3m4!1s0x4780fee3a5a14955:0x63a76a1e9ef6791!8m2!3d45.1085644!4d10.0409534?hl=it" TargetMode="External"/><Relationship Id="rId217" Type="http://schemas.openxmlformats.org/officeDocument/2006/relationships/comments" Target="../comments1.xml"/><Relationship Id="rId1" Type="http://schemas.openxmlformats.org/officeDocument/2006/relationships/hyperlink" Target="https://www.google.it/maps/place/Pizzeria+Il+Nido/@45.1295232,10.0510483,18.35z/data=!4m5!3m4!1s0x0:0x30d5ed91820bd556!8m2!3d45.1296415!4d10.0504249?hl=it" TargetMode="External"/><Relationship Id="rId6" Type="http://schemas.openxmlformats.org/officeDocument/2006/relationships/hyperlink" Target="https://www.google.it/maps/place/Bar+Fuori+Porta/@45.127743,10.0520039,17.69z/data=!4m12!1m6!3m5!1s0x0:0x9aa73510f8963ac1!2sPizzeria+Il+Boschetto!8m2!3d45.1641431!4d10.0275182!3m4!1s0x0:0xfcc2ef53a1fbde3b!8m2!3d45.1274322!4d10.0527343?hl=it" TargetMode="External"/><Relationship Id="rId212" Type="http://schemas.openxmlformats.org/officeDocument/2006/relationships/hyperlink" Target="https://www.google.it/maps/place/bar+athena/@45.139393,10.0360052,14.54z/data=!4m5!3m4!1s0x0:0x97eb626d83b5b9f7!8m2!3d45.134175!4d10.0216329?hl=it" TargetMode="External"/><Relationship Id="rId23" Type="http://schemas.openxmlformats.org/officeDocument/2006/relationships/hyperlink" Target="https://www.google.it/maps/place/Vegetamente/@45.1363803,10.0310388,14.7z/data=!4m5!3m4!1s0x4780fe6f193d3d4d:0x3888ba655c288224!8m2!3d45.1339818!4d10.0226252?hl=it" TargetMode="External"/><Relationship Id="rId28" Type="http://schemas.openxmlformats.org/officeDocument/2006/relationships/hyperlink" Target="https://www.google.it/maps/place/Tacabanda+snc/@45.1366465,10.0380388,14.7z/data=!4m5!3m4!1s0x4780fe43b0a9c06d:0xee89deec8467208c!8m2!3d45.1341512!4d10.0338918?hl=it" TargetMode="External"/><Relationship Id="rId49" Type="http://schemas.openxmlformats.org/officeDocument/2006/relationships/hyperlink" Target="https://www.google.it/maps/place/l'Ora+X/@45.1555282,9.9866655,13.66z/data=!4m5!3m4!1s0x4780fd6dcfb88c45:0xb487dd4f9b82950!8m2!3d45.1513933!4d9.9524532?hl=it" TargetMode="External"/><Relationship Id="rId114" Type="http://schemas.openxmlformats.org/officeDocument/2006/relationships/hyperlink" Target="https://www.google.it/maps/place/Antica+Osteria+il+Cavallino/@45.1675023,10.0196434,13.99z/data=!4m5!3m4!1s0x4780fde25a27ae57:0xccf9c5b3cf6bdc62!8m2!3d45.1930759!4d9.9969471?hl=it" TargetMode="External"/><Relationship Id="rId119" Type="http://schemas.openxmlformats.org/officeDocument/2006/relationships/hyperlink" Target="https://www.google.it/maps/place/Bar+Sport/@45.1106862,10.1059573,13.33z/data=!4m5!3m4!1s0x478055c8cdce6d57:0x26026d831e38a998!8m2!3d45.090186!4d10.1224188?hl=it" TargetMode="External"/><Relationship Id="rId44" Type="http://schemas.openxmlformats.org/officeDocument/2006/relationships/hyperlink" Target="https://www.google.it/maps/place/Liberty+Bistrot/@45.1369161,10.04545,14.99z/data=!4m5!3m4!1s0x4780fe433dcc2f25:0xf765cdb44b98e0af!8m2!3d45.1319998!4d10.0334754?hl=it" TargetMode="External"/><Relationship Id="rId60" Type="http://schemas.openxmlformats.org/officeDocument/2006/relationships/hyperlink" Target="https://www.google.it/maps/place/La+Piadineria/@45.138311,10.0373052,15.16z/data=!4m5!3m4!1s0x4780fe68edecf055:0x861386f84ac74712!8m2!3d45.1329038!4d10.0261684?hl=it" TargetMode="External"/><Relationship Id="rId65" Type="http://schemas.openxmlformats.org/officeDocument/2006/relationships/hyperlink" Target="https://www.google.it/maps/place/Trattoria+da+maria/@45.1189137,10.0022142,13.67z/data=!4m5!3m4!1s0x4780fc688f03d0f1:0xa99ed50a77e051f5!8m2!3d45.10603!4d9.9627301?hl=it" TargetMode="External"/><Relationship Id="rId81" Type="http://schemas.openxmlformats.org/officeDocument/2006/relationships/hyperlink" Target="https://www.google.it/maps/place/La+Lucciola+Di+Galasio+Ernestina+%26+C.+Snc/@45.135901,10.0162534,14.32z/data=!4m5!3m4!1s0x0:0xc31a504e0d5adba4!8m2!3d45.1277591!4d9.9999619?hl=it" TargetMode="External"/><Relationship Id="rId86" Type="http://schemas.openxmlformats.org/officeDocument/2006/relationships/hyperlink" Target="https://www.google.it/maps/place/La+Nuova+Cina/@45.136116,10.0223161,14.65z/data=!4m5!3m4!1s0x4780fdd6e5005725:0x786cb7239a2e5e6b!8m2!3d45.1308739!4d10.0018823?hl=it" TargetMode="External"/><Relationship Id="rId130" Type="http://schemas.openxmlformats.org/officeDocument/2006/relationships/hyperlink" Target="https://www.google.it/maps/place/Pizzeria+Ristorante+Tramonti/@45.1469436,10.022667,14.32z/data=!4m5!3m4!1s0x4780fddde47266e5:0x5644691f727f6c61!8m2!3d45.1421876!4d10.0033139?hl=it" TargetMode="External"/><Relationship Id="rId135" Type="http://schemas.openxmlformats.org/officeDocument/2006/relationships/hyperlink" Target="https://www.google.it/maps/place/Nonsolopizza/@45.1440262,10.04691,14.99z/data=!4m5!3m4!1s0x4780fe3e32741f0f:0xba2989a6b65515b7!8m2!3d45.1428384!4d10.0342224?hl=it" TargetMode="External"/><Relationship Id="rId151" Type="http://schemas.openxmlformats.org/officeDocument/2006/relationships/hyperlink" Target="https://www.google.it/maps/place/Centro+Commerciale+Cremona+Po/@45.1497847,10.0168319,13.94z/data=!3m1!5s0x4780fdef1f27317b:0x7edf0a3a4ec9752b!4m5!3m4!1s0x4780fdef1f273165:0xe21b2681a00de37e!8m2!3d45.1493068!4d9.99803?hl=it" TargetMode="External"/><Relationship Id="rId156" Type="http://schemas.openxmlformats.org/officeDocument/2006/relationships/hyperlink" Target="https://www.google.it/maps/place/Bravi+Marmi/@45.1458363,10.0423683,14.81z/data=!4m8!1m2!2m1!1sBAR+DEGLI+ARTISTI!3m4!1s0x4780fe0d86310f25:0xfd17357513268913!8m2!3d45.1437243!4d10.0242104?hl=it" TargetMode="External"/><Relationship Id="rId177" Type="http://schemas.openxmlformats.org/officeDocument/2006/relationships/hyperlink" Target="https://www.google.it/maps/place/Garden+Bar/@45.1487718,10.0812009,15.24z/data=!4m12!1m6!3m5!1s0x4780fe6c74f06af9:0xbbf6b05216443959!2sTrattoria+Cerri+Cremona!8m2!3d45.1376493!4d10.0255633!3m4!1s0x47810001d9ac05df:0x7192b5dcebe7a8e1!8m2!3d45.1528446!4d10." TargetMode="External"/><Relationship Id="rId198" Type="http://schemas.openxmlformats.org/officeDocument/2006/relationships/hyperlink" Target="https://www.google.it/maps/place/Pizzeria+Lo+Sfizio/@45.1346656,10.0601844,15.2z/data=!4m5!3m4!1s0x4780ffadac723b77:0xcdb13beb51311fdf!8m2!3d45.126867!4d10.054573?hl=it" TargetMode="External"/><Relationship Id="rId172" Type="http://schemas.openxmlformats.org/officeDocument/2006/relationships/hyperlink" Target="https://www.google.it/maps/place/Avanti+con+Gusto/@45.1192052,10.0176668,13.65z/data=!4m12!1m6!3m5!1s0x4780fe6c74f06af9:0xbbf6b05216443959!2sTrattoria+Cerri+Cremona!8m2!3d45.1376493!4d10.0255633!3m4!1s0x0:0xba9e2b1001875490!8m2!3d45.1036781!4d9.988938?hl=" TargetMode="External"/><Relationship Id="rId193" Type="http://schemas.openxmlformats.org/officeDocument/2006/relationships/hyperlink" Target="https://www.google.it/maps/place/Ristorante+Il+Pomodoro/@45.1400038,10.0383429,14.99z/data=!4m12!1m6!3m5!1s0x4780fe696c129d0b:0x6d102f858b310b59!2sRistorante+Il+Pomodoro!8m2!3d45.1354227!4d10.0269337!3m4!1s0x4780fe696c129d0b:0x6d102f858b310b59!8m2!3d45.13" TargetMode="External"/><Relationship Id="rId202" Type="http://schemas.openxmlformats.org/officeDocument/2006/relationships/hyperlink" Target="https://www.google.it/maps/place/Sister's+Caf%C3%A8/@45.1370137,10.034942,14.99z/data=!4m12!1m6!3m5!1s0x4780fe64ff794049:0x972028e210260f9!2sSister's+Caf%C3%A8!8m2!3d45.1295736!4d10.019889!3m4!1s0x4780fe64ff794049:0x972028e210260f9!8m2!3d45.1295736!4d10.0" TargetMode="External"/><Relationship Id="rId207" Type="http://schemas.openxmlformats.org/officeDocument/2006/relationships/hyperlink" Target="https://www.google.it/maps/place/Ristorante+Vesuvio/@45.1382049,10.0370041,14.78z/data=!4m12!1m6!3m5!1s0x4781006445482dd3:0x6f91c51b61e56c94!2sUgo+Grill!8m2!3d45.1341968!4d10.0231465!3m4!1s0x4780fe41d79b46db:0xe8523a4704a9f9c8!8m2!3d45.1377277!4d10.031797" TargetMode="External"/><Relationship Id="rId13" Type="http://schemas.openxmlformats.org/officeDocument/2006/relationships/hyperlink" Target="https://www.google.it/maps/place/Bicocca/@45.1395193,10.0977726,14.22z/data=!4m5!3m4!1s0x4780545ea2f83a4f:0xdc3d685ca11910e9!8m2!3d45.1365868!4d10.1448809?hl=it" TargetMode="External"/><Relationship Id="rId18" Type="http://schemas.openxmlformats.org/officeDocument/2006/relationships/hyperlink" Target="https://www.google.it/maps/place/Juliette96+Risto/@45.1465534,10.0699457,15z/data=!4m5!3m4!1s0x4780fe0ad6171eab:0x68d59c51b6aeeac6!8m2!3d45.1469465!4d10.0756082?hl=it" TargetMode="External"/><Relationship Id="rId39" Type="http://schemas.openxmlformats.org/officeDocument/2006/relationships/hyperlink" Target="https://www.google.it/maps/place/La+Corte/@45.1760182,10.0287416,13z/data=!4m8!1m2!2m1!1sla+corte+trattoria!3m4!1s0x0:0x75589be11240b0af!8m2!3d45.2243019!4d10.0623769?hl=it" TargetMode="External"/><Relationship Id="rId109" Type="http://schemas.openxmlformats.org/officeDocument/2006/relationships/hyperlink" Target="https://www.google.it/maps/place/Osteria+Antenna+del+Porto/@45.0864524,10.0571282,12.67z/data=!4m5!3m4!1s0x478057bbdf2bab85:0xcf78bc07c7a66361!8m2!3d45.0280793!4d10.092482?hl=it" TargetMode="External"/><Relationship Id="rId34" Type="http://schemas.openxmlformats.org/officeDocument/2006/relationships/hyperlink" Target="https://www.google.it/maps/place/Eni/@45.1399673,10.053408,15.65z/data=!4m5!3m4!1s0x4780fe4872acf841:0xc940540db01cd0af!8m2!3d45.1381998!4d10.0442002?hl=it" TargetMode="External"/><Relationship Id="rId50" Type="http://schemas.openxmlformats.org/officeDocument/2006/relationships/hyperlink" Target="https://www.google.it/maps/place/La+baita/@45.1504718,9.9855198,13.66z/data=!4m5!3m4!1s0x4780fd741ba29b3d:0x848873e0c1287868!8m2!3d45.1510755!4d9.9610356?hl=it" TargetMode="External"/><Relationship Id="rId55" Type="http://schemas.openxmlformats.org/officeDocument/2006/relationships/hyperlink" Target="https://www.google.it/maps/place/Piadineria+Antica+Romagna+Di+Santi+Roberto/@45.1355726,10.0298472,14.73z/data=!4m5!3m4!1s0x4780fe7aa79ef453:0x15d22eb727625ca6!8m2!3d45.1322708!4d10.0170469?hl=it" TargetMode="External"/><Relationship Id="rId76" Type="http://schemas.openxmlformats.org/officeDocument/2006/relationships/hyperlink" Target="https://www.google.it/maps/place/Anolineria/@45.1371516,10.0341138,14.78z/data=!4m5!3m4!1s0x4780fe7aaab202d5:0x5b2307dc485640b7!8m2!3d45.1322339!4d10.0179259?hl=it" TargetMode="External"/><Relationship Id="rId97" Type="http://schemas.openxmlformats.org/officeDocument/2006/relationships/hyperlink" Target="https://www.google.it/maps/place/PIZZERIA+KING/@45.1383192,10.0356036,15.11z/data=!4m5!3m4!1s0x4780fe718ee93e9f:0xd69ee6d1677a2fc8!8m2!3d45.1366332!4d10.0175498?hl=it" TargetMode="External"/><Relationship Id="rId104" Type="http://schemas.openxmlformats.org/officeDocument/2006/relationships/hyperlink" Target="https://www.google.it/maps/place/Pronto+Pizza+Cremona/@45.1447015,10.0345644,14.52z/data=!4m12!1m6!3m5!1s0x4780fe0b3218415b:0x86de969892bdc4c4!2sPronto+Pizza+Cremona!8m2!3d45.1424187!4d10.0135648!3m4!1s0x4780fe0b3218415b:0x86de969892bdc4c4!8m2!3d45.142418" TargetMode="External"/><Relationship Id="rId120" Type="http://schemas.openxmlformats.org/officeDocument/2006/relationships/hyperlink" Target="https://www.google.it/maps/place/Trattoria+Del+Pescatore+Di+Corni+Davide+E+C+Snc/@45.1535599,9.9934342,14z/data=!4m8!1m2!3m1!2sTrattoria+Del+Pescatore+Di+Corni+Davide+E+C+Snc!3m4!1s0x0:0x800a84a1e2eff97e!8m2!3d45.165178!4d9.9572048" TargetMode="External"/><Relationship Id="rId125" Type="http://schemas.openxmlformats.org/officeDocument/2006/relationships/hyperlink" Target="https://www.google.it/maps/place/Bar+Ristorante+Al+Volo/@45.1564923,10.0222136,14.34z/data=!4m5!3m4!1s0x47810205e363cb89:0x9e3cee7c7c01b89e!8m2!3d45.1665429!4d10.0074291?hl=it" TargetMode="External"/><Relationship Id="rId141" Type="http://schemas.openxmlformats.org/officeDocument/2006/relationships/hyperlink" Target="https://www.google.it/maps/place/Ristorante+caff%C3%A8'+Stradivari/@45.1340708,10.0367693,14.98z/data=!4m5!3m4!1s0x4780fe6eb91794d5:0x373363373d258e23!8m2!3d45.135558!4d10.0241983?hl=it" TargetMode="External"/><Relationship Id="rId146" Type="http://schemas.openxmlformats.org/officeDocument/2006/relationships/hyperlink" Target="https://www.google.it/maps/place/Tramezzo+1925/@45.1380055,10.0371555,14.99z/data=!4m5!3m4!1s0x4780fe6f28a066dd:0x20b3782b889ec6a0!8m2!3d45.133896!4d10.023649?hl=it" TargetMode="External"/><Relationship Id="rId167" Type="http://schemas.openxmlformats.org/officeDocument/2006/relationships/hyperlink" Target="https://www.google.it/maps/place/Taverna+la+Botte/@45.1384478,10.0406344,14.99z/data=!4m12!1m6!3m5!1s0x4780fe69233827f3:0xb352a19672d57ac5!2sTaverna+la+Botte!8m2!3d45.1343716!4d10.0258284!3m4!1s0x4780fe69233827f3:0xb352a19672d57ac5!8m2!3d45.1343716!4d10.0" TargetMode="External"/><Relationship Id="rId188" Type="http://schemas.openxmlformats.org/officeDocument/2006/relationships/hyperlink" Target="https://www.google.it/maps/place/Osteria+Pane+E+Salame/@45.1363739,10.0412202,14.66z/data=!4m12!1m6!3m5!1s0x4780fe68ef7e331d:0x974ac7473d1b5a92!2sOsteria+Pane+E+Salame!8m2!3d45.1327158!4d10.0261849!3m4!1s0x4780fe68ef7e331d:0x974ac7473d1b5a92!8m2!3d45.1327" TargetMode="External"/><Relationship Id="rId7" Type="http://schemas.openxmlformats.org/officeDocument/2006/relationships/hyperlink" Target="https://www.google.it/maps/@45.1539166,10.0976298,17.55z?hl=it" TargetMode="External"/><Relationship Id="rId71" Type="http://schemas.openxmlformats.org/officeDocument/2006/relationships/hyperlink" Target="https://www.google.it/maps/place/Antica+Locanda+Bissone/@45.1381997,10.0401759,15.18z/data=!4m5!3m4!1s0x0:0x983afc008d13e097!8m2!3d45.136522!4d10.0239784?hl=it" TargetMode="External"/><Relationship Id="rId92" Type="http://schemas.openxmlformats.org/officeDocument/2006/relationships/hyperlink" Target="https://www.google.it/maps/place/Km0+caffetteria/@45.1388475,10.03181,14.74z/data=!4m5!3m4!1s0x4780fe7a80b03135:0x40769c890e466a19!8m2!3d45.1322358!4d10.0150499?hl=it" TargetMode="External"/><Relationship Id="rId162" Type="http://schemas.openxmlformats.org/officeDocument/2006/relationships/hyperlink" Target="https://www.google.it/maps/place/Osteria+delle+Gerre/@45.1239585,10.0438973,13.99z/data=!4m12!1m6!3m5!1s0x4780ff1659a8c367:0x89d905160771bb3c!2sOsteria+delle+Gerre!8m2!3d45.1025705!4d10.0581608!3m4!1s0x4780ff1659a8c367:0x89d905160771bb3c!8m2!3d45.1025705!" TargetMode="External"/><Relationship Id="rId183" Type="http://schemas.openxmlformats.org/officeDocument/2006/relationships/hyperlink" Target="https://www.google.it/maps/place/Pizzeria+Il+Maestro/@45.1399621,10.0515411,15.58z/data=!4m12!1m6!3m5!1s0x4780fe6dede59881:0x63de8c87f54cf221!2sRistorante+L'Incanto!8m2!3d45.1376361!4d10.02068!3m4!1s0x4780fe47c3ff8bc1:0xea8c842faaaaf54b!8m2!3d45.1383001!4" TargetMode="External"/><Relationship Id="rId213" Type="http://schemas.openxmlformats.org/officeDocument/2006/relationships/hyperlink" Target="https://www.google.it/maps/place/Number+One/@45.1396273,10.0380706,15z/data=!4m5!3m4!1s0x0:0xae32bcdab5bac3b7!8m2!3d45.1350339!4d10.0225561?hl=it" TargetMode="External"/><Relationship Id="rId2" Type="http://schemas.openxmlformats.org/officeDocument/2006/relationships/hyperlink" Target="https://www.google.it/maps/place/Bar+Dany+Food+on+The+Road/@45.165174,9.9776065,18.42z/data=!4m5!3m4!1s0x0:0xdbb4af4aae83c75b!8m2!3d45.1651515!4d9.9778048?hl=it" TargetMode="External"/><Relationship Id="rId29" Type="http://schemas.openxmlformats.org/officeDocument/2006/relationships/hyperlink" Target="https://www.google.it/maps/place/Al+Portico/@45.1411496,10.0527091,16.03z/data=!4m5!3m4!1s0x0:0x30c89b970313ff81!8m2!3d45.1420949!4d10.0454877?hl=it" TargetMode="External"/><Relationship Id="rId24" Type="http://schemas.openxmlformats.org/officeDocument/2006/relationships/hyperlink" Target="https://www.google.it/maps/place/Trattoria+Liberty/@45.1416953,10.0418872,15.04z/data=!4m5!3m4!1s0x4780fe1547a0ef53:0x295f378f91cf18f7!8m2!3d45.1412866!4d10.0316119?hl=it" TargetMode="External"/><Relationship Id="rId40" Type="http://schemas.openxmlformats.org/officeDocument/2006/relationships/hyperlink" Target="https://www.google.it/maps/place/Paradise+Caf%C3%A8/@45.1549268,9.9992658,14.01z/data=!4m8!1m2!2m1!1sla+corte+trattoria!3m4!1s0x0:0xcf1183dd6d8a713c!8m2!3d45.168615!4d9.9689609?hl=it" TargetMode="External"/><Relationship Id="rId45" Type="http://schemas.openxmlformats.org/officeDocument/2006/relationships/hyperlink" Target="https://www.google.it/maps/place/Trattoria+Fontana/@45.1619774,10.0059059,14z/data=!4m5!3m4!1s0x0:0xd61f8a848b96ce54!8m2!3d45.1713588!4d9.9669921?hl=it" TargetMode="External"/><Relationship Id="rId66" Type="http://schemas.openxmlformats.org/officeDocument/2006/relationships/hyperlink" Target="https://www.google.it/maps/place/Trattoria+La+Pergola/@45.1184282,9.977687,13.67z/data=!4m5!3m4!1s0x4780fb7ca5f00943:0x3c230f5956d4e947!8m2!3d45.1088015!4d9.9513582?hl=it" TargetMode="External"/><Relationship Id="rId87" Type="http://schemas.openxmlformats.org/officeDocument/2006/relationships/hyperlink" Target="https://www.google.it/maps/place/Antica+Pizzeria+Del+Corso/@45.1405066,10.0350614,14.99z/data=!4m12!1m6!3m5!1s0x4780fe73a8a7344d:0x6a9a423c20637d52!2sAntica+Pizzeria+Del+Corso!8m2!3d45.1375026!4d10.0191644!3m4!1s0x4780fe73a8a7344d:0x6a9a423c20637d52!8m2!3" TargetMode="External"/><Relationship Id="rId110" Type="http://schemas.openxmlformats.org/officeDocument/2006/relationships/hyperlink" Target="https://www.google.it/maps/place/Ristorante+Antico+Pavone/@45.1788924,10.0019983,13.32z/data=!4m5!3m4!1s0x4781030bb4cf9fc1:0xd1468a51a83d998e!8m2!3d45.2167047!4d9.9859086?hl=it" TargetMode="External"/><Relationship Id="rId115" Type="http://schemas.openxmlformats.org/officeDocument/2006/relationships/hyperlink" Target="https://www.google.it/maps/place/Ristorante+Lido+Ariston+Sales+di+Tilde+Consolini/@45.1119291,10.0368821,13.33z/data=!4m5!3m4!1s0x4780f8c7233c5799:0x2194b483aa4fdc89!8m2!3d45.0715203!4d10.0464982?hl=it" TargetMode="External"/><Relationship Id="rId131" Type="http://schemas.openxmlformats.org/officeDocument/2006/relationships/hyperlink" Target="https://www.google.it/maps/place/La+Borgata/@45.1519457,10.0354787,13.99z/data=!4m5!3m4!1s0x4780fdff69921d95:0x6b1e768401ac153f!8m2!3d45.1610561!4d10.0115718?hl=it" TargetMode="External"/><Relationship Id="rId136" Type="http://schemas.openxmlformats.org/officeDocument/2006/relationships/hyperlink" Target="https://www.google.it/maps/place/Macelleria+Contini/@45.1349869,10.0548087,15.32z/data=!4m12!1m6!3m5!1s0x4780fe528782720d:0x92ad8bd095c333a!2sMacelleria+Contini!8m2!3d45.129096!4d10.0490047!3m4!1s0x4780fe528782720d:0x92ad8bd095c333a!8m2!3d45.129096!4d10.0" TargetMode="External"/><Relationship Id="rId157" Type="http://schemas.openxmlformats.org/officeDocument/2006/relationships/hyperlink" Target="https://www.google.it/maps/place/Osteria+Bar+Gallo/@45.1458282,10.0370489,15.15z/data=!4m8!1m2!2m1!1sBAR+DEGLI+ARTISTI!3m4!1s0x0:0x2b5fa3eb5973bff0!8m2!3d45.149199!4d10.0277931?hl=it" TargetMode="External"/><Relationship Id="rId178" Type="http://schemas.openxmlformats.org/officeDocument/2006/relationships/hyperlink" Target="https://www.google.it/maps/place/Hosteria+700/@45.1408706,10.0371109,14.99z/data=!4m5!3m4!1s0x4780fe6db6030f19:0x1af55d053de0108e!8m2!3d45.137736!4d10.022279?hl=it" TargetMode="External"/><Relationship Id="rId61" Type="http://schemas.openxmlformats.org/officeDocument/2006/relationships/hyperlink" Target="https://www.google.it/maps/place/Bar+Flora+Spaghetteria/@45.1354437,10.0364341,14.64z/data=!4m5!3m4!1s0x4780fe6f15b06409:0x6fc44340667c5577!8m2!3d45.1332439!4d10.0225836?hl=it" TargetMode="External"/><Relationship Id="rId82" Type="http://schemas.openxmlformats.org/officeDocument/2006/relationships/hyperlink" Target="https://www.google.it/maps/place/Ristorante+Le+Scuderie/@45.1368754,10.0342125,14.66z/data=!4m5!3m4!1s0x0:0xe9aba5a5ceea781f!8m2!3d45.1354227!4d10.0201106?hl=it" TargetMode="External"/><Relationship Id="rId152" Type="http://schemas.openxmlformats.org/officeDocument/2006/relationships/hyperlink" Target="https://www.google.it/maps/place/Centro+Commerciale+Cremona+Po/@45.1497847,10.0168319,13.94z/data=!3m1!5s0x4780fdef1f27317b:0x7edf0a3a4ec9752b!4m5!3m4!1s0x4780fdef1f273165:0xe21b2681a00de37e!8m2!3d45.1493068!4d9.99803?hl=it" TargetMode="External"/><Relationship Id="rId173" Type="http://schemas.openxmlformats.org/officeDocument/2006/relationships/hyperlink" Target="https://www.google.it/maps/place/Ristorante+Pizzeria+Cremonese+Di+Raffaele+Tagliafierro/@45.135704,10.0339811,14.66z/data=!4m12!1m6!3m5!1s0x4780fe6c74f06af9:0xbbf6b05216443959!2sTrattoria+Cerri+Cremona!8m2!3d45.1376493!4d10.0255633!3m4!1s0x4780fe6e888f052" TargetMode="External"/><Relationship Id="rId194" Type="http://schemas.openxmlformats.org/officeDocument/2006/relationships/hyperlink" Target="https://www.google.it/maps/place/Ponte+burgheria+artigianale/@45.1381253,10.0276957,14.65z/data=!4m12!1m6!3m5!1s0x4781010b526c3feb:0xf0f85fe1801c9a63!2sPonte+burgheria+artigianale!8m2!3d45.1304704!4d10.0245484!3m4!1s0x4781010b526c3feb:0xf0f85fe1801c9a63!8" TargetMode="External"/><Relationship Id="rId199" Type="http://schemas.openxmlformats.org/officeDocument/2006/relationships/hyperlink" Target="https://www.google.it/maps/place/Six+Sisters+Snc+Di+Motogna+Alina+%26+Elena/@45.1519233,10.0377851,14.53z/data=!4m12!1m6!3m5!1s0x4780ffadac723b77:0xcdb13beb51311fdf!2sPizzeria+Lo+Sfizio!8m2!3d45.126867!4d10.054573!3m4!1s0x478101fbdcacda91:0xded0623f9a735c" TargetMode="External"/><Relationship Id="rId203" Type="http://schemas.openxmlformats.org/officeDocument/2006/relationships/hyperlink" Target="https://www.google.it/maps/place/Trattoria+del+tempo+perso/@45.1414799,10.0433579,14.87z/data=!4m5!3m4!1s0x4780fe691cd356dd:0xa7b6d361b8611d34!8m2!3d45.1340089!4d10.0266291?hl=it" TargetMode="External"/><Relationship Id="rId208" Type="http://schemas.openxmlformats.org/officeDocument/2006/relationships/hyperlink" Target="https://www.google.it/maps/place/Ristorante+Il+Violino/@45.1367316,10.0344013,14.87z/data=!4m5!3m4!1s0x4780fe68b83270e1:0x671575794f2d5b55!8m2!3d45.1327735!4d10.0247549?hl=it" TargetMode="External"/><Relationship Id="rId19" Type="http://schemas.openxmlformats.org/officeDocument/2006/relationships/hyperlink" Target="https://www.google.it/maps/place/Pizzeria+Luna+Nera/@45.1337313,10.0558696,15z/data=!4m5!3m4!1s0x4780fe4da26ebe49:0x978a998f45ee510e!8m2!3d45.1307372!4d10.049169?hl=it" TargetMode="External"/><Relationship Id="rId14" Type="http://schemas.openxmlformats.org/officeDocument/2006/relationships/hyperlink" Target="https://www.google.it/maps/place/Bistekkina/@45.1451253,10.0533111,15.94z/data=!4m5!3m4!1s0x4780fe2fad270e65:0x5ebff57430083614!8m2!3d45.1501973!4d10.0504705?hl=it" TargetMode="External"/><Relationship Id="rId30" Type="http://schemas.openxmlformats.org/officeDocument/2006/relationships/hyperlink" Target="https://www.google.it/maps/place/Trattoria+Alba/@45.1423356,10.0486386,15.67z/data=!4m5!3m4!1s0x4780fe3eb3cccaa5:0x350777bd9933d229!8m2!3d45.1438732!4d10.0393461?hl=it" TargetMode="External"/><Relationship Id="rId35" Type="http://schemas.openxmlformats.org/officeDocument/2006/relationships/hyperlink" Target="https://www.google.it/maps/place/La+Cascinetta/@45.1265368,10.0536305,14.32z/data=!4m5!3m4!1s0x4780fee403a1e54b:0xffdd7a728e9ef091!8m2!3d45.1071389!4d10.0376844?hl=it" TargetMode="External"/><Relationship Id="rId56" Type="http://schemas.openxmlformats.org/officeDocument/2006/relationships/hyperlink" Target="https://www.google.it/maps/place/Il+Ponticello+beach/@45.1314541,10.0281032,13.9z/data=!4m5!3m4!1s0x4780fc2a31a7bf59:0x456ddf1adba7d322!8m2!3d45.1204555!4d9.9996125?hl=it" TargetMode="External"/><Relationship Id="rId77" Type="http://schemas.openxmlformats.org/officeDocument/2006/relationships/hyperlink" Target="https://www.google.it/maps/place/Pizzeria+Lo+Scrigno/@45.1448369,10.0265293,14.58z/data=!4m5!3m4!1s0x4780fde0fb76384b:0x793d08a3961cbb92!8m2!3d45.1447643!4d10.0070288?hl=it" TargetMode="External"/><Relationship Id="rId100" Type="http://schemas.openxmlformats.org/officeDocument/2006/relationships/hyperlink" Target="https://www.google.it/maps/place/La+Vecchia+Fornace/@45.1187403,10.0001082,13.4z/data=!4m8!1m2!2m1!1sL'INCANTO!3m4!1s0x4780fc0e765d8a85:0xb2b20e625ba8a0f9!8m2!3d45.0966301!4d9.9762297?hl=it" TargetMode="External"/><Relationship Id="rId105" Type="http://schemas.openxmlformats.org/officeDocument/2006/relationships/hyperlink" Target="https://www.google.it/maps/place/Ristorante+Pizzeria+La+Pulcinella/@45.1576033,10.0607183,14.15z/data=!4m5!3m4!1s0x0:0xb8b58a4932b5937f!8m2!3d45.1722041!4d10.0689349?hl=it" TargetMode="External"/><Relationship Id="rId126" Type="http://schemas.openxmlformats.org/officeDocument/2006/relationships/hyperlink" Target="https://www.google.it/maps/place/MAC+-+Motonautica+Associazione+Cremona/@45.1229892,10.0219166,14.34z/data=!4m5!3m4!1s0x4780fdd46f4c5d53:0x149fbf649102f245!8m2!3d45.1261416!4d10.0006713?hl=it" TargetMode="External"/><Relationship Id="rId147" Type="http://schemas.openxmlformats.org/officeDocument/2006/relationships/hyperlink" Target="https://www.google.it/maps/place/Pesca+Sportiva+Battaglione/@45.1265108,10.0597813,14.33z/data=!4m5!3m4!1s0x4780ff09ae9ae47b:0xf7c87f3231d7e14b!8m2!3d45.1114597!4d10.0555587?hl=it" TargetMode="External"/><Relationship Id="rId168" Type="http://schemas.openxmlformats.org/officeDocument/2006/relationships/hyperlink" Target="https://www.google.it/maps/place/Ristorante+Hosteria+Del+Cavo/@45.1395441,10.047741,14.99z/data=!4m12!1m6!3m5!1s0x4780fe69233827f3:0xb352a19672d57ac5!2sTaverna+la+Botte!8m2!3d45.1343716!4d10.0258284!3m4!1s0x0:0xdef0612cc32edcd4!8m2!3d45.1424647!4d10.03564" TargetMode="External"/><Relationship Id="rId8" Type="http://schemas.openxmlformats.org/officeDocument/2006/relationships/hyperlink" Target="https://www.google.it/maps/place/Bar+Vigno/@45.1373427,10.0331289,19.27z/data=!4m5!3m4!1s0x4780fe41b919a293:0xf3137ec970ce44f6!8m2!3d45.1372126!4d10.0331019?hl=it" TargetMode="External"/><Relationship Id="rId51" Type="http://schemas.openxmlformats.org/officeDocument/2006/relationships/hyperlink" Target="https://www.google.it/maps/place/Il+Bacco+Toscano/@45.1555379,9.9892773,13.56z/data=!4m5!3m4!1s0x0:0x4166f1a6aeaff114!8m2!3d45.1567164!4d9.9569821?hl=it" TargetMode="External"/><Relationship Id="rId72" Type="http://schemas.openxmlformats.org/officeDocument/2006/relationships/hyperlink" Target="https://www.google.it/maps/place/Ristorante+La+Svolta/@45.1455178,10.0898068,14.66z/data=!4m5!3m4!1s0x0:0x493f19aff3848382!8m2!3d45.1522336!4d10.1328385?hl=it" TargetMode="External"/><Relationship Id="rId93" Type="http://schemas.openxmlformats.org/officeDocument/2006/relationships/hyperlink" Target="https://www.google.it/maps/place/Nuovo+Infinito/@45.1265543,10.0189466,14.41z/data=!4m5!3m4!1s0x4780fc2f58b3f197:0xd0230e10e2018565!8m2!3d45.1155823!4d9.9929318?hl=it" TargetMode="External"/><Relationship Id="rId98" Type="http://schemas.openxmlformats.org/officeDocument/2006/relationships/hyperlink" Target="https://www.google.it/maps/place/La+Pizzeria+-+Da+Leccarsi+I+Baffi/@45.1404379,10.0387134,14.15z/data=!4m5!3m4!1s0x4780fe7200c3752d:0x79aeabedb7d76997!8m2!3d45.1369629!4d10.0196848?hl=it" TargetMode="External"/><Relationship Id="rId121" Type="http://schemas.openxmlformats.org/officeDocument/2006/relationships/hyperlink" Target="https://www.google.it/maps/place/Pizzeria+Ristorante+Crash/@45.1883842,10.0514542,13z/data=!4m8!1m2!3m1!2sTrattoria+Del+Pescatore+Di+Corni+Davide+E+C+Snc!3m4!1s0x47810137df029cdb:0x97f6b35c18f3d2cc!8m2!3d45.2239042!4d10.0624198" TargetMode="External"/><Relationship Id="rId142" Type="http://schemas.openxmlformats.org/officeDocument/2006/relationships/hyperlink" Target="https://www.google.it/maps/place/Ipercoop/@45.1498218,10.0228858,14.31z/data=!3m1!5s0x4780fdef204bf20d:0x93ba42de8443e2cc!4m5!3m4!1s0x4780fdeee6aaaae1:0x6ba36d600ba6ea01!8m2!3d45.1494851!4d9.9980199?hl=it" TargetMode="External"/><Relationship Id="rId163" Type="http://schemas.openxmlformats.org/officeDocument/2006/relationships/hyperlink" Target="https://www.google.it/maps/place/Ristorante+La+Svolta/@45.1479296,10.0821161,13.99z/data=!4m5!3m4!1s0x0:0x493f19aff3848382!8m2!3d45.1522298!4d10.1328385?hl=it" TargetMode="External"/><Relationship Id="rId184" Type="http://schemas.openxmlformats.org/officeDocument/2006/relationships/hyperlink" Target="https://www.google.it/maps/place/Trattoria+Mellini/@45.1407596,10.0288573,14.66z/data=!4m5!3m4!1s0x4780fe7421f2db07:0x8b0075f716d402db!8m2!3d45.1377766!4d10.0124289?hl=it" TargetMode="External"/><Relationship Id="rId189" Type="http://schemas.openxmlformats.org/officeDocument/2006/relationships/hyperlink" Target="https://www.google.it/maps/place/Pane+in+salute/@45.1408053,10.0405288,14.99z/data=!4m12!1m6!3m5!1s0x4780fe68ef7e331d:0x974ac7473d1b5a92!2sOsteria+Pane+E+Salame!8m2!3d45.1327158!4d10.0261849!3m4!1s0x0:0xd7d517c422a9fcc8!8m2!3d45.1372349!4d10.0335109?hl=it" TargetMode="External"/><Relationship Id="rId3" Type="http://schemas.openxmlformats.org/officeDocument/2006/relationships/hyperlink" Target="https://www.google.it/maps/place/Pizzeria+Il+Boschetto/@45.1642254,10.0269024,17.29z/data=!4m5!3m4!1s0x0:0x9aa73510f8963ac1!8m2!3d45.1641431!4d10.0275182?hl=it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https://www.google.it/maps/place/Fabbrica+di+Pedavena+Cremona/@45.1427827,10.0262164,14.16z/data=!4m5!3m4!1s0x4780fe0b3c428c5f:0x7a545a527b10b22e!8m2!3d45.1430309!4d10.0139147?hl=it" TargetMode="External"/><Relationship Id="rId46" Type="http://schemas.openxmlformats.org/officeDocument/2006/relationships/hyperlink" Target="https://www.google.it/maps/place/La+Mangiatoia/@45.1560649,9.9862679,13.66z/data=!4m5!3m4!1s0x4780fd700908a715:0x9c8f568ad014cf95!8m2!3d45.1606353!4d9.9590045?hl=it" TargetMode="External"/><Relationship Id="rId67" Type="http://schemas.openxmlformats.org/officeDocument/2006/relationships/hyperlink" Target="https://www.google.it/maps/place/Il+Pozzo+di+Olza/@45.1234562,9.9848929,13.67z/data=!4m5!3m4!1s0x4780fc8aa7320865:0xc7af5dce961dc77e!8m2!3d45.1087286!4d9.9508667?hl=it" TargetMode="External"/><Relationship Id="rId116" Type="http://schemas.openxmlformats.org/officeDocument/2006/relationships/hyperlink" Target="https://www.google.it/maps/place/Pazzi+di+Pizza/@45.1689236,10.0330276,13.33z/data=!4m5!3m4!1s0x4780fe0ab73d04ab:0x887b8b9e6bbbd815!8m2!3d45.1863018!4d9.9997218?hl=it" TargetMode="External"/><Relationship Id="rId137" Type="http://schemas.openxmlformats.org/officeDocument/2006/relationships/hyperlink" Target="https://www.google.it/maps/place/Pizzeria+Il+Grillo+Di+Ferrara+Sara+%26+C./@45.1381649,10.0397287,14.98z/data=!4m5!3m4!1s0x4780fe4020cd0a2b:0x6b8367286d7131e2!8m2!3d45.1389594!4d10.0319961?hl=it" TargetMode="External"/><Relationship Id="rId158" Type="http://schemas.openxmlformats.org/officeDocument/2006/relationships/hyperlink" Target="https://www.google.it/maps/place/Bar+Trattoria/@45.1560335,10.0999522,14.02z/data=!4m8!1m2!2m1!1sBAR+DEGLI+ARTISTI!3m4!1s0x4781aadf350b6883:0x93d1db4dda443530!8m2!3d45.1625965!4d10.1563957?hl=it" TargetMode="External"/><Relationship Id="rId20" Type="http://schemas.openxmlformats.org/officeDocument/2006/relationships/hyperlink" Target="https://www.google.it/maps/place/Bar+Blu+Cafe'/@45.1217867,10.0077033,14z/data=!4m5!3m4!1s0x0:0xea02b840e636aeeb!8m2!3d45.1075651!4d9.9898362?hl=it" TargetMode="External"/><Relationship Id="rId41" Type="http://schemas.openxmlformats.org/officeDocument/2006/relationships/hyperlink" Target="https://www.google.it/maps/place/Gea+Eco+Store/@45.1383527,10.0449279,15.47z/data=!4m8!1m2!2m1!1sla+corte+trattoria!3m4!1s0x4780fe438d3a0f85:0xc1b1594b8459f617!8m2!3d45.1342094!4d10.035603?hl=it" TargetMode="External"/><Relationship Id="rId62" Type="http://schemas.openxmlformats.org/officeDocument/2006/relationships/hyperlink" Target="https://www.google.it/maps/place/Trattoria+La+Piccola/@45.1396694,10.0352951,14.78z/data=!4m5!3m4!1s0x4780fe0d37d71a43:0xa302341217750fe5!8m2!3d45.1421436!4d10.019835?hl=it" TargetMode="External"/><Relationship Id="rId83" Type="http://schemas.openxmlformats.org/officeDocument/2006/relationships/hyperlink" Target="https://www.google.it/maps/place/YI+Fusion+Restaurant/@45.1336053,10.0377555,14.78z/data=!4m5!3m4!1s0x4780fe66fefab111:0xae5c9bc54b606956!8m2!3d45.1291978!4d10.0248756?hl=it" TargetMode="External"/><Relationship Id="rId88" Type="http://schemas.openxmlformats.org/officeDocument/2006/relationships/hyperlink" Target="https://www.google.it/maps/place/Lo+Spicchio/@45.1389069,10.0436605,15.54z/data=!4m5!3m4!1s0x4780fe41f03046ff:0xb1989d224685578d!8m2!3d45.1365934!4d10.0316327?hl=it" TargetMode="External"/><Relationship Id="rId111" Type="http://schemas.openxmlformats.org/officeDocument/2006/relationships/hyperlink" Target="https://www.google.it/maps/place/Ristorante+Pizzeria+Antica+Costese/@45.1654546,9.9995779,13.65z/data=!4m5!3m4!1s0x0:0xd47c64b8e4bc1680!8m2!3d45.1735324!4d9.9690011?hl=it" TargetMode="External"/><Relationship Id="rId132" Type="http://schemas.openxmlformats.org/officeDocument/2006/relationships/hyperlink" Target="https://www.google.it/maps/place/Antica+Trattoria+Angolo+Campagna/@45.1513053,10.0895973,14.32z/data=!4m5!3m4!1s0x4781aaac4244bc3b:0xdfdc4eb17631faff!8m2!3d45.1550699!4d10.1156891?hl=it" TargetMode="External"/><Relationship Id="rId153" Type="http://schemas.openxmlformats.org/officeDocument/2006/relationships/hyperlink" Target="https://www.google.it/maps/place/Centro+Commerciale+Cremona+Po/@45.1497847,10.0168319,13.94z/data=!3m1!5s0x4780fdef1f27317b:0x7edf0a3a4ec9752b!4m5!3m4!1s0x4780fdef1f273165:0xe21b2681a00de37e!8m2!3d45.1493068!4d9.99803?hl=it" TargetMode="External"/><Relationship Id="rId174" Type="http://schemas.openxmlformats.org/officeDocument/2006/relationships/hyperlink" Target="https://www.google.it/maps/place/Garden+Bar/@45.1487718,10.0812009,15.24z/data=!4m12!1m6!3m5!1s0x4780fe6c74f06af9:0xbbf6b05216443959!2sTrattoria+Cerri+Cremona!8m2!3d45.1376493!4d10.0255633!3m4!1s0x47810001d9ac05df:0x7192b5dcebe7a8e1!8m2!3d45.1528446!4d10." TargetMode="External"/><Relationship Id="rId179" Type="http://schemas.openxmlformats.org/officeDocument/2006/relationships/hyperlink" Target="https://www.google.it/maps/place/Ristorante+L'Incanto/@45.1410441,10.0365195,14.66z/data=!4m5!3m4!1s0x4780fe6dede59881:0x63de8c87f54cf221!8m2!3d45.1376361!4d10.02068?hl=it" TargetMode="External"/><Relationship Id="rId195" Type="http://schemas.openxmlformats.org/officeDocument/2006/relationships/hyperlink" Target="https://www.google.it/maps/place/Ristorante+Centrale/@45.1390045,10.0349909,14.99z/data=!4m12!1m6!3m5!1s0x4780fe6ecd79cc0b:0x19ebe3cb9901e2f5!2sRistorante+Centrale!8m2!3d45.13472!4d10.0245671!3m4!1s0x4780fe6ecd79cc0b:0x19ebe3cb9901e2f5!8m2!3d45.13472!4d10" TargetMode="External"/><Relationship Id="rId209" Type="http://schemas.openxmlformats.org/officeDocument/2006/relationships/hyperlink" Target="https://www.google.it/maps/place/Level+Urban+Store+%26+Food/@45.1442653,10.0380046,15z/data=!4m5!3m4!1s0x4780fe0d53f1e373:0xdc0ac8d22bba09fe!8m2!3d45.1416347!4d10.0207108?hl=it" TargetMode="External"/><Relationship Id="rId190" Type="http://schemas.openxmlformats.org/officeDocument/2006/relationships/hyperlink" Target="https://www.google.it/maps/place/Pizzeria+La+Pendola/@45.1385733,10.045385,14.78z/data=!4m12!1m6!3m5!1s0x4780fe68ef7e331d:0x974ac7473d1b5a92!2sOsteria+Pane+E+Salame!8m2!3d45.1327158!4d10.0261849!3m4!1s0x4780fe6a088aa499:0xb81316bf1cfc553!8m2!3d45.1365225!" TargetMode="External"/><Relationship Id="rId204" Type="http://schemas.openxmlformats.org/officeDocument/2006/relationships/hyperlink" Target="https://www.google.it/maps/place/Locanda+Torriani/@45.1387173,10.0374801,14.99z/data=!4m5!3m4!1s0x4780fe69250446d3:0xe98be46fca319eca!8m2!3d45.1345244!4d10.0254479?hl=it" TargetMode="External"/><Relationship Id="rId15" Type="http://schemas.openxmlformats.org/officeDocument/2006/relationships/hyperlink" Target="https://www.google.it/maps/place/Locanda+Da+Zia+Leti/@45.1634082,10.0319561,13.88z/data=!4m5!3m4!1s0x0:0x221cbda06391c25e!8m2!3d45.1895533!4d10.0104815?hl=it" TargetMode="External"/><Relationship Id="rId36" Type="http://schemas.openxmlformats.org/officeDocument/2006/relationships/hyperlink" Target="https://www.google.it/maps/place/IL+CIGNO+Pizzeria/@45.1261286,10.0884051,14.19z/data=!4m5!3m4!1s0x47805501817d2b7d:0x5728da4b0d006980!8m2!3d45.116523!4d10.1387608?hl=it" TargetMode="External"/><Relationship Id="rId57" Type="http://schemas.openxmlformats.org/officeDocument/2006/relationships/hyperlink" Target="https://www.google.it/maps/place/Osteria+Del+Mento/@45.1196355,10.0431705,13.9z/data=!4m5!3m4!1s0x4780fee0646cf47b:0x4ed70e901b8dd7b4!8m2!3d45.0947882!4d10.0324649?hl=it" TargetMode="External"/><Relationship Id="rId106" Type="http://schemas.openxmlformats.org/officeDocument/2006/relationships/hyperlink" Target="https://www.google.it/maps/place/Ristorante+Campass/@45.1138214,10.0120731,13.81z/data=!4m5!3m4!1s0x4780fbf861e63a57:0x75d65cb69a2e2c90!8m2!3d45.0903516!4d9.9833469?hl=it" TargetMode="External"/><Relationship Id="rId127" Type="http://schemas.openxmlformats.org/officeDocument/2006/relationships/hyperlink" Target="https://www.google.it/maps/place/Pizzikotto+-+Pizzeria+%26+Lifferia/@45.1299281,10.0230322,14.34z/data=!4m5!3m4!1s0x4780fdd724674d37:0x37175d78adf5f747!8m2!3d45.1318091!4d10.001199?hl=it" TargetMode="External"/><Relationship Id="rId10" Type="http://schemas.openxmlformats.org/officeDocument/2006/relationships/hyperlink" Target="https://www.google.it/maps/place/Il+Mappamondo+Trattoria/@45.1682306,10.1603729,17.75z/data=!4m5!3m4!1s0x4781ab1fc373d73f:0x79e36444546b64d2!8m2!3d45.1683413!4d10.1608454?hl=it" TargetMode="External"/><Relationship Id="rId31" Type="http://schemas.openxmlformats.org/officeDocument/2006/relationships/hyperlink" Target="https://www.google.it/maps/place/Drive+In+grill/@45.1412882,10.05963,15.99z/data=!4m5!3m4!1s0x4780ffcb3a0e434f:0xf3d1758129d92b17!8m2!3d45.1408169!4d10.0567281?hl=it" TargetMode="External"/><Relationship Id="rId52" Type="http://schemas.openxmlformats.org/officeDocument/2006/relationships/hyperlink" Target="https://www.google.it/maps/place/Il+Veliero+Di+Perez+Suarez+Yudith/@45.1584051,9.9971005,13.9z/data=!4m5!3m4!1s0x0:0xa14a6ec98c792f88!8m2!3d45.1750961!4d9.9701498?hl=it" TargetMode="External"/><Relationship Id="rId73" Type="http://schemas.openxmlformats.org/officeDocument/2006/relationships/hyperlink" Target="https://www.google.it/maps/place/Il+Cortile/@45.150246,10.0321372,15z/data=!4m5!3m4!1s0x0:0xfedcc557e237d2c4!8m2!3d45.1612651!4d10.0123376?hl=it" TargetMode="External"/><Relationship Id="rId78" Type="http://schemas.openxmlformats.org/officeDocument/2006/relationships/hyperlink" Target="https://www.google.it/maps/place/Il+Giardino+Del+Po+-+Di+Mandara+Rosa/@45.1389615,10.0180506,14.45z/data=!4m5!3m4!1s0x4780fdd05b5de09d:0x453a8f47070b6165!8m2!3d45.1326715!4d9.9967204?hl=it" TargetMode="External"/><Relationship Id="rId94" Type="http://schemas.openxmlformats.org/officeDocument/2006/relationships/hyperlink" Target="https://www.google.it/maps/place/Chiave+Di+Bacco+Srl/@45.1370003,10.0372224,14.95z/data=!4m5!3m4!1s0x4780fe65ffb2adfd:0xdc0537cea04f0558!8m2!3d45.1314018!4d10.0232434?hl=it" TargetMode="External"/><Relationship Id="rId99" Type="http://schemas.openxmlformats.org/officeDocument/2006/relationships/hyperlink" Target="https://www.google.it/maps/place/Osteria+Ca'+Nova/@45.1122434,10.0109904,13.27z/data=!4m8!1m2!2m1!1sL'INCANTO!3m4!1s0x4780fc0e41101b21:0x7ec9382042a60fc8!8m2!3d45.0968823!4d9.9784291?hl=it" TargetMode="External"/><Relationship Id="rId101" Type="http://schemas.openxmlformats.org/officeDocument/2006/relationships/hyperlink" Target="https://www.google.it/maps/place/Trattoria+El+Sorbir/@45.1436727,10.036924,14.74z/data=!4m5!3m4!1s0x4780fe421fccdee7:0x9bac0719daf9d2e0!8m2!3d45.1406495!4d10.0240025?hl=it" TargetMode="External"/><Relationship Id="rId122" Type="http://schemas.openxmlformats.org/officeDocument/2006/relationships/hyperlink" Target="https://www.google.it/maps/place/Osteria+Vecchia+Del+Quinto/@45.1434909,10.014287,14.34z/data=!4m5!3m4!1s0x4780fd915d9174e1:0xc258e38cd43c8d85!8m2!3d45.1507166!4d9.9828091?hl=it" TargetMode="External"/><Relationship Id="rId143" Type="http://schemas.openxmlformats.org/officeDocument/2006/relationships/hyperlink" Target="https://www.google.it/maps/place/Canottieri+Leonida+Bissolati+A.S.D./@45.1366865,10.017204,14.31z/data=!4m5!3m4!1s0x4780fe805e0c3d6d:0xaf5628b09ba1c6c6!8m2!3d45.1329449!4d9.9937338?hl=it" TargetMode="External"/><Relationship Id="rId148" Type="http://schemas.openxmlformats.org/officeDocument/2006/relationships/hyperlink" Target="https://www.google.it/maps/place/Ristorante+del+Golf/@45.1536476,10.0174141,13.99z/data=!4m5!3m4!1s0x4780fd8b865227d5:0x78e156c4ca69fa5b!8m2!3d45.1618892!4d9.9836098?hl=it" TargetMode="External"/><Relationship Id="rId164" Type="http://schemas.openxmlformats.org/officeDocument/2006/relationships/hyperlink" Target="https://www.google.it/maps/place/Osteria+Della+Postumia/@45.1362844,10.0483922,15.33z/data=!4m5!3m4!1s0x0:0x563e8d1a7e8d1e2e!8m2!3d45.135032!4d10.0405142?hl=it" TargetMode="External"/><Relationship Id="rId169" Type="http://schemas.openxmlformats.org/officeDocument/2006/relationships/hyperlink" Target="https://www.google.it/maps/place/Ristorante+Il+Ceppo/@45.1235056,10.0603529,14.32z/data=!4m12!1m6!3m5!1s0x4780fe69233827f3:0xb352a19672d57ac5!2sTaverna+la+Botte!8m2!3d45.1343716!4d10.0258284!3m4!1s0x0:0xa636703c361cf561!8m2!3d45.1108388!4d10.0711906?hl=it" TargetMode="External"/><Relationship Id="rId185" Type="http://schemas.openxmlformats.org/officeDocument/2006/relationships/hyperlink" Target="https://www.google.it/maps/place/Osteria+del+Melograno/@45.1412407,10.0424304,14.35z/data=!4m8!1m2!2m1!1sIL+MELOGRANO!3m4!1s0x4780fe67ce8dedd5:0xc4a0c34b1455f0f3!8m2!3d45.1325331!4d10.0235106?hl=it" TargetMode="External"/><Relationship Id="rId4" Type="http://schemas.openxmlformats.org/officeDocument/2006/relationships/hyperlink" Target="https://www.google.it/maps/place/Ristorante+Pizzeria+Marilyn/@45.1316654,10.0008528,17z/data=!4m12!1m6!3m5!1s0x0:0x9aa73510f8963ac1!2sPizzeria+Il+Boschetto!8m2!3d45.1641431!4d10.0275182!3m4!1s0x4780fdd6d80f35d1:0x1e7147c726924141!8m2!3d45.1316052!4d10.000" TargetMode="External"/><Relationship Id="rId9" Type="http://schemas.openxmlformats.org/officeDocument/2006/relationships/hyperlink" Target="https://www.google.it/maps/@45.1368488,10.0104434,19.27z?hl=it" TargetMode="External"/><Relationship Id="rId180" Type="http://schemas.openxmlformats.org/officeDocument/2006/relationships/hyperlink" Target="https://www.google.it/maps/place/Kandoo+Cremona/@45.1386203,10.0329823,14.66z/data=!4m12!1m6!3m5!1s0x4780fe6dede59881:0x63de8c87f54cf221!2sRistorante+L'Incanto!8m2!3d45.1376361!4d10.02068!3m4!1s0x4780fe7a9e32408b:0xc2cb116f6a641084!8m2!3d45.1325901!4d10.0" TargetMode="External"/><Relationship Id="rId210" Type="http://schemas.openxmlformats.org/officeDocument/2006/relationships/hyperlink" Target="https://www.google.it/maps/place/Cookies+Bar+%26+Lunch/@45.1433989,10.0481893,15.32z/data=!4m5!3m4!1s0x4780fe38c74bd3b3:0x8f81fa450b99bd43!8m2!3d45.1410312!4d10.0397129?hl=it" TargetMode="External"/><Relationship Id="rId215" Type="http://schemas.openxmlformats.org/officeDocument/2006/relationships/vmlDrawing" Target="../drawings/vmlDrawing1.vml"/><Relationship Id="rId26" Type="http://schemas.openxmlformats.org/officeDocument/2006/relationships/hyperlink" Target="https://www.google.it/maps/place/I'm+pasta/@45.1332889,10.0154411,14.16z/data=!4m5!3m4!1s0x4780fdd6d7c19ae3:0x75648e834b5ee987!8m2!3d45.1313337!4d10.0007692?hl=it" TargetMode="External"/><Relationship Id="rId47" Type="http://schemas.openxmlformats.org/officeDocument/2006/relationships/hyperlink" Target="https://www.google.it/maps/place/osteria+Brimonia/@45.1344767,10.0488402,15.33z/data=!4m5!3m4!1s0x0:0x272c50b76967bfbe!8m2!3d45.1287119!4d10.0355373?hl=it" TargetMode="External"/><Relationship Id="rId68" Type="http://schemas.openxmlformats.org/officeDocument/2006/relationships/hyperlink" Target="https://www.google.it/maps/place/Trattoria+E.+Damiani/@45.1255744,10.0869198,14.34z/data=!4m8!1m2!2m1!1sBAR+TRATTORIA+RISTORANTE!3m4!1s0x47805574cb00f8ad:0x932fe11e60af0772!8m2!3d45.1173151!4d10.1180622?hl=it" TargetMode="External"/><Relationship Id="rId89" Type="http://schemas.openxmlformats.org/officeDocument/2006/relationships/hyperlink" Target="https://www.google.it/maps/place/Wine+Bar+il+Gatto+e+la+Volpe/@45.1387299,10.0417287,14.98z/data=!4m5!3m4!1s0x4780fe69405fb135:0xe85976bd19b49738!8m2!3d45.1348291!4d10.0260758?hl=it" TargetMode="External"/><Relationship Id="rId112" Type="http://schemas.openxmlformats.org/officeDocument/2006/relationships/hyperlink" Target="https://www.google.it/maps/place/Pizzeria+De'Genaar/@45.1664556,10.0965612,13.65z/data=!4m5!3m4!1s0x4781ab02e33c46df:0xfac6c9fa817b0e01!8m2!3d45.1776014!4d10.1660228?hl=it" TargetMode="External"/><Relationship Id="rId133" Type="http://schemas.openxmlformats.org/officeDocument/2006/relationships/hyperlink" Target="https://www.google.it/maps/place/Osteria+S.+Michele/@45.1414656,10.0435962,15z/data=!4m5!3m4!1s0x4780fe4222a71867:0x512adb912247249!8m2!3d45.1352387!4d10.0322717?hl=it" TargetMode="External"/><Relationship Id="rId154" Type="http://schemas.openxmlformats.org/officeDocument/2006/relationships/hyperlink" Target="https://www.google.it/maps/place/Osteria+Degli+Archi/@45.1371225,10.0397695,14.94z/data=!4m5!3m4!1s0x4780fe68552d2039:0xfc5c8a1054392243!8m2!3d45.1338305!4d10.0274719?hl=it" TargetMode="External"/><Relationship Id="rId175" Type="http://schemas.openxmlformats.org/officeDocument/2006/relationships/hyperlink" Target="https://www.google.it/maps/place/Ristorante+Dordoni/@45.1299458,10.0227689,14.24z/data=!4m12!1m6!3m5!1s0x4780fe6c74f06af9:0xbbf6b05216443959!2sTrattoria+Cerri+Cremona!8m2!3d45.1376493!4d10.0255633!3m4!1s0x0:0xaf710a6b83a70666!8m2!3d45.126705!4d10.0095145?" TargetMode="External"/><Relationship Id="rId196" Type="http://schemas.openxmlformats.org/officeDocument/2006/relationships/hyperlink" Target="https://www.google.it/maps/place/La+Salsamenteria+di+Cremona/@45.1358432,10.0359843,14.32z/data=!4m12!1m6!3m5!1s0x4780fe68d348029b:0xcfa15a7a809c6230!2sLa+Salsamenteria+di+Cremona!8m2!3d45.133694!4d10.024349!3m4!1s0x4780fe68d348029b:0xcfa15a7a809c6230!8m2" TargetMode="External"/><Relationship Id="rId200" Type="http://schemas.openxmlformats.org/officeDocument/2006/relationships/hyperlink" Target="https://www.google.it/maps/place/Osteria+La+Sosta/@45.1390828,10.0371503,14.66z/data=!4m5!3m4!1s0x4780fe68a4cead49:0x6f18d5fcd8226f7e!8m2!3d45.132301!4d10.024704?hl=it" TargetMode="External"/><Relationship Id="rId16" Type="http://schemas.openxmlformats.org/officeDocument/2006/relationships/hyperlink" Target="https://www.google.it/maps/place/Fioni/@45.1743087,10.0107368,13.21z/data=!4m5!3m4!1s0x478103b02ffc8eeb:0x45b45000c2a5e09!8m2!3d45.2083371!4d9.9984531?hl=it" TargetMode="External"/><Relationship Id="rId37" Type="http://schemas.openxmlformats.org/officeDocument/2006/relationships/hyperlink" Target="https://www.google.it/maps/place/Baricentro/@45.1486989,10.0778239,14.73z/data=!4m5!3m4!1s0x47810002f9e82e45:0xe7b36bcfb94a4fc7!8m2!3d45.1552165!4d10.0991801?hl=it" TargetMode="External"/><Relationship Id="rId58" Type="http://schemas.openxmlformats.org/officeDocument/2006/relationships/hyperlink" Target="https://www.google.it/maps/place/La+Piedigrotta/@45.1448677,10.0085335,13.99z/data=!4m8!1m2!2m1!1sPIEDIGROTTA!3m4!1s0x4780fd9567f893c7:0x86323c450cf2233c!8m2!3d45.1450366!4d9.9848371?hl=it" TargetMode="External"/><Relationship Id="rId79" Type="http://schemas.openxmlformats.org/officeDocument/2006/relationships/hyperlink" Target="https://www.google.it/maps/place/Al+Carrobbio/@45.1560662,10.025499,14z/data=!4m5!3m4!1s0x0:0x63d1bbcdfc5b44ce!8m2!3d45.171946!4d9.9935567?hl=it" TargetMode="External"/><Relationship Id="rId102" Type="http://schemas.openxmlformats.org/officeDocument/2006/relationships/hyperlink" Target="https://www.google.it/maps/place/LaCoccinella/@45.1435822,10.0387051,14.61z/data=!4m5!3m4!1s0x4780fe6c3d5bc0f1:0x9d8f21c5853ae6cd!8m2!3d45.1370939!4d10.0240132?hl=it" TargetMode="External"/><Relationship Id="rId123" Type="http://schemas.openxmlformats.org/officeDocument/2006/relationships/hyperlink" Target="https://www.google.it/maps/place/Trattoria+Franca+%26+Luciano/@45.1647891,10.0247385,14z/data=!4m5!3m4!1s0x0:0x8f729b9878affd7a!8m2!3d45.1885514!4d10.0122142?hl=it" TargetMode="External"/><Relationship Id="rId144" Type="http://schemas.openxmlformats.org/officeDocument/2006/relationships/hyperlink" Target="https://www.google.it/maps/place/Trattoria+Secondo+Baracchino/@45.119088,10.0129297,13.97z/data=!4m5!3m4!1s0x4780fc26502125d7:0xa7c3e83fffe4f998!8m2!3d45.1109845!4d10.0026427?hl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2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5" sqref="M5"/>
    </sheetView>
  </sheetViews>
  <sheetFormatPr defaultRowHeight="14.25" customHeight="1" x14ac:dyDescent="0.25"/>
  <cols>
    <col min="1" max="1" width="5.7109375" style="103" hidden="1" customWidth="1"/>
    <col min="2" max="2" width="6.42578125" style="15" hidden="1" customWidth="1"/>
    <col min="3" max="3" width="5" style="15" customWidth="1"/>
    <col min="4" max="4" width="15.42578125" style="15" customWidth="1"/>
    <col min="5" max="5" width="8.42578125" style="15" bestFit="1" customWidth="1"/>
    <col min="6" max="6" width="7.5703125" style="15" customWidth="1"/>
    <col min="7" max="7" width="7.85546875" style="15" bestFit="1" customWidth="1"/>
    <col min="8" max="9" width="5.85546875" style="15" bestFit="1" customWidth="1"/>
    <col min="10" max="15" width="3.85546875" style="15" customWidth="1"/>
    <col min="16" max="16" width="10.28515625" style="15" customWidth="1"/>
    <col min="17" max="17" width="11.5703125" style="15" customWidth="1"/>
    <col min="18" max="18" width="54.85546875" style="15" customWidth="1"/>
    <col min="19" max="19" width="10.7109375" style="15" bestFit="1" customWidth="1"/>
    <col min="20" max="20" width="4.28515625" style="15" customWidth="1"/>
    <col min="21" max="22" width="3.28515625" style="15" customWidth="1"/>
    <col min="23" max="27" width="6" style="15" hidden="1" customWidth="1"/>
    <col min="28" max="29" width="5.85546875" style="15" hidden="1" customWidth="1"/>
    <col min="30" max="30" width="5.42578125" style="15" hidden="1" customWidth="1"/>
    <col min="31" max="31" width="5.7109375" style="15" customWidth="1"/>
    <col min="32" max="32" width="2.85546875" style="15" customWidth="1"/>
    <col min="33" max="33" width="14.7109375" style="15" bestFit="1" customWidth="1"/>
    <col min="34" max="37" width="5.28515625" style="15" customWidth="1"/>
    <col min="38" max="38" width="4.140625" style="15" customWidth="1"/>
    <col min="39" max="43" width="3.42578125" style="15" customWidth="1"/>
    <col min="44" max="16384" width="9.140625" style="15"/>
  </cols>
  <sheetData>
    <row r="1" spans="1:43" s="6" customFormat="1" ht="60" thickBot="1" x14ac:dyDescent="0.3">
      <c r="A1" s="1" t="s">
        <v>645</v>
      </c>
      <c r="B1" s="1" t="s">
        <v>121</v>
      </c>
      <c r="C1" s="2" t="s">
        <v>555</v>
      </c>
      <c r="D1" s="2" t="s">
        <v>1</v>
      </c>
      <c r="E1" s="2" t="s">
        <v>32</v>
      </c>
      <c r="F1" s="2" t="s">
        <v>0</v>
      </c>
      <c r="G1" s="2" t="s">
        <v>4</v>
      </c>
      <c r="H1" s="2" t="s">
        <v>11</v>
      </c>
      <c r="I1" s="2" t="s">
        <v>8</v>
      </c>
      <c r="J1" s="2" t="s">
        <v>446</v>
      </c>
      <c r="K1" s="2" t="s">
        <v>12</v>
      </c>
      <c r="L1" s="2" t="s">
        <v>5</v>
      </c>
      <c r="M1" s="2" t="s">
        <v>9</v>
      </c>
      <c r="N1" s="2" t="s">
        <v>10</v>
      </c>
      <c r="O1" s="3" t="s">
        <v>25</v>
      </c>
      <c r="P1" s="2" t="s">
        <v>3</v>
      </c>
      <c r="Q1" s="2" t="s">
        <v>6</v>
      </c>
      <c r="R1" s="2" t="s">
        <v>123</v>
      </c>
      <c r="S1" s="2" t="s">
        <v>447</v>
      </c>
      <c r="T1" s="2" t="s">
        <v>220</v>
      </c>
      <c r="U1" s="2" t="s">
        <v>157</v>
      </c>
      <c r="V1" s="2" t="s">
        <v>158</v>
      </c>
      <c r="W1" s="4" t="s">
        <v>19</v>
      </c>
      <c r="X1" s="4" t="s">
        <v>22</v>
      </c>
      <c r="Y1" s="4" t="s">
        <v>23</v>
      </c>
      <c r="Z1" s="5" t="s">
        <v>448</v>
      </c>
      <c r="AA1" s="4" t="s">
        <v>24</v>
      </c>
      <c r="AB1" s="4" t="s">
        <v>14</v>
      </c>
      <c r="AC1" s="4" t="s">
        <v>20</v>
      </c>
      <c r="AD1" s="4" t="s">
        <v>21</v>
      </c>
      <c r="AE1" s="4" t="s">
        <v>368</v>
      </c>
      <c r="AF1" s="86"/>
      <c r="AG1" s="7" t="s">
        <v>13</v>
      </c>
      <c r="AH1" s="7" t="s">
        <v>15</v>
      </c>
      <c r="AI1" s="7" t="s">
        <v>16</v>
      </c>
      <c r="AJ1" s="7" t="s">
        <v>17</v>
      </c>
      <c r="AK1" s="7" t="s">
        <v>18</v>
      </c>
      <c r="AM1" s="117">
        <f>Tabella1[[#Totals],[RITORNO]]/Tabella1[[#Totals],[NOME1]]</f>
        <v>0.47058823529411764</v>
      </c>
      <c r="AN1" s="118"/>
      <c r="AO1" s="118"/>
      <c r="AP1" s="118"/>
      <c r="AQ1" s="119"/>
    </row>
    <row r="2" spans="1:43" ht="13.5" customHeight="1" x14ac:dyDescent="0.25">
      <c r="A2" s="19">
        <f>IFERROR(LARGE(Tabella1[VOTO],Tabella1[[#This Row],[N]]),"")</f>
        <v>8.1493151277879257</v>
      </c>
      <c r="B2" s="18">
        <f>ROW(Tabella1[[#This Row],[NOME1]])-1</f>
        <v>1</v>
      </c>
      <c r="C2" s="95">
        <f>IFERROR(VLOOKUP(Tabella1[[#This Row],[VOTO]],Tabella1[[GRANDE]:[N]],2,FALSE),"")</f>
        <v>1</v>
      </c>
      <c r="D2" s="9" t="s">
        <v>383</v>
      </c>
      <c r="E2" s="9" t="s">
        <v>36</v>
      </c>
      <c r="F2" s="9" t="s">
        <v>43</v>
      </c>
      <c r="G2" s="109">
        <v>10</v>
      </c>
      <c r="H2" s="10">
        <v>0.56944444444444442</v>
      </c>
      <c r="I2" s="105">
        <f>SQRT((UFF.X-Tabella1[[#This Row],[X]])^2+(UFF.Y-Tabella1[[#This Row],[Y]])^2)/1000</f>
        <v>8.0891708474972877</v>
      </c>
      <c r="J2" s="9">
        <v>0</v>
      </c>
      <c r="K2" s="9">
        <v>2</v>
      </c>
      <c r="L2" s="9">
        <v>10</v>
      </c>
      <c r="M2" s="9">
        <v>9</v>
      </c>
      <c r="N2" s="9">
        <v>10</v>
      </c>
      <c r="O2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8.1493151277879257</v>
      </c>
      <c r="P2" s="11" t="s">
        <v>445</v>
      </c>
      <c r="Q2" s="67" t="s">
        <v>385</v>
      </c>
      <c r="R2" s="11" t="s">
        <v>425</v>
      </c>
      <c r="S2" s="34">
        <v>43087</v>
      </c>
      <c r="T2" s="35">
        <v>8</v>
      </c>
      <c r="U2" s="20">
        <v>591501</v>
      </c>
      <c r="V2" s="20">
        <v>5002471</v>
      </c>
      <c r="W2" s="12">
        <f>IF(Tabella1[[#This Row],[PREZZO]]="",0,$AJ$2+(($AK$2-$AJ$2)/($AI$2-$AH$2))*(-$AH$2+Tabella1[[#This Row],[PREZZO]]))</f>
        <v>7.1428571428571432</v>
      </c>
      <c r="X2" s="12">
        <f>IF(Tabella1[[#This Row],[RITORNO]]="",0,$AJ$3+(($AK$3-$AJ$3)/($AI$3/24-$AH$3/24))*(-$AH$3/24+Tabella1[[#This Row],[RITORNO]]))</f>
        <v>4.4444444444444642</v>
      </c>
      <c r="Y2" s="12">
        <f>IF(Tabella1[[#This Row],[KM]]="",0,$AJ$4+(($AK$4-$AJ$4)/($AI$4-$AH$4))*(-$AH$4+Tabella1[[#This Row],[KM]]))</f>
        <v>4.6072194350018076</v>
      </c>
      <c r="Z2" s="14">
        <f>IF(Tabella1[[#This Row],[PARK]]="",0,$AJ$5+(($AK$5-$AJ$5)/($AI$5-$AH$5))*(-$AH$5+Tabella1[[#This Row],[PARK]]))</f>
        <v>10</v>
      </c>
      <c r="AA2" s="12">
        <f>IF(Tabella1[[#This Row],[BUONI]]="",0,$AJ$6+(($AK$6-$AJ$6)/($AI$6-$AH$6))*(-$AH$6+Tabella1[[#This Row],[BUONI]]))</f>
        <v>10</v>
      </c>
      <c r="AB2" s="12">
        <f>IF(Tabella1[[#This Row],[QUALITA]]="",0,$AJ$7+(($AK$7-$AJ$7)/($AI$7-$AH$7))*(-$AH$7+Tabella1[[#This Row],[QUALITA]]))</f>
        <v>10</v>
      </c>
      <c r="AC2" s="12">
        <f>IF(Tabella1[[#This Row],[SIMPATIA]]="",0,$AJ$8+(($AK$8-$AJ$8)/($AI$8-$AH$8))*(-$AH$8+Tabella1[[#This Row],[SIMPATIA]]))</f>
        <v>9</v>
      </c>
      <c r="AD2" s="12">
        <f>IF(Tabella1[[#This Row],[LOCATION]]="",0,$AJ$9+(($AK$9-$AJ$9)/($AI$9-$AH$9))*(-$AH$9+Tabella1[[#This Row],[LOCATION]]))</f>
        <v>10</v>
      </c>
      <c r="AE2" s="75" t="s">
        <v>384</v>
      </c>
      <c r="AF2" s="87"/>
      <c r="AG2" s="16" t="s">
        <v>4</v>
      </c>
      <c r="AH2" s="116">
        <v>20</v>
      </c>
      <c r="AI2" s="116">
        <v>6</v>
      </c>
      <c r="AJ2" s="16">
        <v>0</v>
      </c>
      <c r="AK2" s="16">
        <v>10</v>
      </c>
    </row>
    <row r="3" spans="1:43" ht="14.25" customHeight="1" x14ac:dyDescent="0.25">
      <c r="A3" s="19">
        <f>IFERROR(LARGE(Tabella1[VOTO],Tabella1[[#This Row],[N]]),"")</f>
        <v>7.9132831597022877</v>
      </c>
      <c r="B3" s="8">
        <f>ROW(Tabella1[[#This Row],[NOME1]])-1</f>
        <v>2</v>
      </c>
      <c r="C3" s="96">
        <f>IFERROR(VLOOKUP(Tabella1[[#This Row],[VOTO]],Tabella1[[GRANDE]:[N]],2,FALSE),"")</f>
        <v>2</v>
      </c>
      <c r="D3" s="9" t="s">
        <v>38</v>
      </c>
      <c r="E3" s="9" t="s">
        <v>37</v>
      </c>
      <c r="F3" s="9" t="s">
        <v>38</v>
      </c>
      <c r="G3" s="109">
        <v>11</v>
      </c>
      <c r="H3" s="10">
        <v>0.5625</v>
      </c>
      <c r="I3" s="105">
        <f>SQRT((UFF.X-Tabella1[[#This Row],[X]])^2+(UFF.Y-Tabella1[[#This Row],[Y]])^2)/1000</f>
        <v>4.1834592264297106</v>
      </c>
      <c r="J3" s="9">
        <v>0</v>
      </c>
      <c r="K3" s="9">
        <v>2</v>
      </c>
      <c r="L3" s="9">
        <v>9</v>
      </c>
      <c r="M3" s="9">
        <v>7</v>
      </c>
      <c r="N3" s="9">
        <v>7</v>
      </c>
      <c r="O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7.9132831597022877</v>
      </c>
      <c r="P3" s="11" t="s">
        <v>254</v>
      </c>
      <c r="Q3" s="67" t="s">
        <v>343</v>
      </c>
      <c r="R3" s="11" t="s">
        <v>289</v>
      </c>
      <c r="S3" s="34">
        <v>43140</v>
      </c>
      <c r="T3" s="35">
        <v>18</v>
      </c>
      <c r="U3" s="13">
        <v>580742.24</v>
      </c>
      <c r="V3" s="13">
        <v>5001686.96</v>
      </c>
      <c r="W3" s="12">
        <f>IF(Tabella1[[#This Row],[PREZZO]]="",0,$AJ$2+(($AK$2-$AJ$2)/($AI$2-$AH$2))*(-$AH$2+Tabella1[[#This Row],[PREZZO]]))</f>
        <v>6.4285714285714288</v>
      </c>
      <c r="X3" s="12">
        <f>IF(Tabella1[[#This Row],[RITORNO]]="",0,$AJ$3+(($AK$3-$AJ$3)/($AI$3/24-$AH$3/24))*(-$AH$3/24+Tabella1[[#This Row],[RITORNO]]))</f>
        <v>6.6666666666666785</v>
      </c>
      <c r="Y3" s="12">
        <f>IF(Tabella1[[#This Row],[KM]]="",0,$AJ$4+(($AK$4-$AJ$4)/($AI$4-$AH$4))*(-$AH$4+Tabella1[[#This Row],[KM]]))</f>
        <v>7.2110271823801924</v>
      </c>
      <c r="Z3" s="14">
        <f>IF(Tabella1[[#This Row],[PARK]]="",0,$AJ$5+(($AK$5-$AJ$5)/($AI$5-$AH$5))*(-$AH$5+Tabella1[[#This Row],[PARK]]))</f>
        <v>10</v>
      </c>
      <c r="AA3" s="12">
        <f>IF(Tabella1[[#This Row],[BUONI]]="",0,$AJ$6+(($AK$6-$AJ$6)/($AI$6-$AH$6))*(-$AH$6+Tabella1[[#This Row],[BUONI]]))</f>
        <v>10</v>
      </c>
      <c r="AB3" s="12">
        <f>IF(Tabella1[[#This Row],[QUALITA]]="",0,$AJ$7+(($AK$7-$AJ$7)/($AI$7-$AH$7))*(-$AH$7+Tabella1[[#This Row],[QUALITA]]))</f>
        <v>9</v>
      </c>
      <c r="AC3" s="12">
        <f>IF(Tabella1[[#This Row],[SIMPATIA]]="",0,$AJ$8+(($AK$8-$AJ$8)/($AI$8-$AH$8))*(-$AH$8+Tabella1[[#This Row],[SIMPATIA]]))</f>
        <v>7</v>
      </c>
      <c r="AD3" s="12">
        <f>IF(Tabella1[[#This Row],[LOCATION]]="",0,$AJ$9+(($AK$9-$AJ$9)/($AI$9-$AH$9))*(-$AH$9+Tabella1[[#This Row],[LOCATION]]))</f>
        <v>7</v>
      </c>
      <c r="AE3" s="75" t="s">
        <v>369</v>
      </c>
      <c r="AF3" s="72"/>
      <c r="AG3" s="16" t="s">
        <v>11</v>
      </c>
      <c r="AH3" s="84">
        <v>14</v>
      </c>
      <c r="AI3" s="84">
        <v>13.25</v>
      </c>
      <c r="AJ3" s="16">
        <v>0</v>
      </c>
      <c r="AK3" s="16">
        <v>10</v>
      </c>
    </row>
    <row r="4" spans="1:43" ht="14.25" customHeight="1" x14ac:dyDescent="0.25">
      <c r="A4" s="19">
        <f>IFERROR(LARGE(Tabella1[VOTO],Tabella1[[#This Row],[N]]),"")</f>
        <v>7.6427252977802986</v>
      </c>
      <c r="B4" s="18">
        <f>ROW(Tabella1[[#This Row],[NOME1]])-1</f>
        <v>3</v>
      </c>
      <c r="C4" s="95">
        <f>IFERROR(VLOOKUP(Tabella1[[#This Row],[VOTO]],Tabella1[[GRANDE]:[N]],2,FALSE),"")</f>
        <v>3</v>
      </c>
      <c r="D4" s="9" t="s">
        <v>689</v>
      </c>
      <c r="E4" s="9" t="s">
        <v>37</v>
      </c>
      <c r="F4" s="9" t="s">
        <v>229</v>
      </c>
      <c r="G4" s="109">
        <v>8</v>
      </c>
      <c r="H4" s="10">
        <v>0.55555555555555558</v>
      </c>
      <c r="I4" s="105">
        <f>SQRT((UFF.X-Tabella1[[#This Row],[X]])^2+(UFF.Y-Tabella1[[#This Row],[Y]])^2)/1000</f>
        <v>1.977772617112602</v>
      </c>
      <c r="J4" s="9">
        <v>1</v>
      </c>
      <c r="K4" s="9">
        <v>1</v>
      </c>
      <c r="L4" s="9">
        <v>8</v>
      </c>
      <c r="M4" s="9">
        <v>7</v>
      </c>
      <c r="N4" s="9">
        <v>6</v>
      </c>
      <c r="O4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7.6427252977802986</v>
      </c>
      <c r="P4" s="11" t="s">
        <v>130</v>
      </c>
      <c r="Q4" s="67" t="s">
        <v>347</v>
      </c>
      <c r="R4" s="11" t="s">
        <v>270</v>
      </c>
      <c r="S4" s="34">
        <v>42627</v>
      </c>
      <c r="T4" s="35">
        <v>3</v>
      </c>
      <c r="U4" s="20">
        <v>582617.43000000005</v>
      </c>
      <c r="V4" s="20">
        <v>4997892.51</v>
      </c>
      <c r="W4" s="12">
        <f>IF(Tabella1[[#This Row],[PREZZO]]="",0,$AJ$2+(($AK$2-$AJ$2)/($AI$2-$AH$2))*(-$AH$2+Tabella1[[#This Row],[PREZZO]]))</f>
        <v>8.5714285714285712</v>
      </c>
      <c r="X4" s="12">
        <f>IF(Tabella1[[#This Row],[RITORNO]]="",0,$AJ$3+(($AK$3-$AJ$3)/($AI$3/24-$AH$3/24))*(-$AH$3/24+Tabella1[[#This Row],[RITORNO]]))</f>
        <v>8.8888888888888928</v>
      </c>
      <c r="Y4" s="12">
        <f>IF(Tabella1[[#This Row],[KM]]="",0,$AJ$4+(($AK$4-$AJ$4)/($AI$4-$AH$4))*(-$AH$4+Tabella1[[#This Row],[KM]]))</f>
        <v>8.6814849219249304</v>
      </c>
      <c r="Z4" s="14">
        <f>IF(Tabella1[[#This Row],[PARK]]="",0,$AJ$5+(($AK$5-$AJ$5)/($AI$5-$AH$5))*(-$AH$5+Tabella1[[#This Row],[PARK]]))</f>
        <v>9</v>
      </c>
      <c r="AA4" s="12">
        <f>IF(Tabella1[[#This Row],[BUONI]]="",0,$AJ$6+(($AK$6-$AJ$6)/($AI$6-$AH$6))*(-$AH$6+Tabella1[[#This Row],[BUONI]]))</f>
        <v>5</v>
      </c>
      <c r="AB4" s="12">
        <f>IF(Tabella1[[#This Row],[QUALITA]]="",0,$AJ$7+(($AK$7-$AJ$7)/($AI$7-$AH$7))*(-$AH$7+Tabella1[[#This Row],[QUALITA]]))</f>
        <v>8</v>
      </c>
      <c r="AC4" s="12">
        <f>IF(Tabella1[[#This Row],[SIMPATIA]]="",0,$AJ$8+(($AK$8-$AJ$8)/($AI$8-$AH$8))*(-$AH$8+Tabella1[[#This Row],[SIMPATIA]]))</f>
        <v>7</v>
      </c>
      <c r="AD4" s="12">
        <f>IF(Tabella1[[#This Row],[LOCATION]]="",0,$AJ$9+(($AK$9-$AJ$9)/($AI$9-$AH$9))*(-$AH$9+Tabella1[[#This Row],[LOCATION]]))</f>
        <v>6</v>
      </c>
      <c r="AE4" s="75" t="s">
        <v>366</v>
      </c>
      <c r="AF4" s="72"/>
      <c r="AG4" s="88" t="s">
        <v>8</v>
      </c>
      <c r="AH4" s="88">
        <v>15</v>
      </c>
      <c r="AI4" s="88">
        <v>0</v>
      </c>
      <c r="AJ4" s="88">
        <v>0</v>
      </c>
      <c r="AK4" s="88">
        <v>10</v>
      </c>
    </row>
    <row r="5" spans="1:43" ht="14.25" customHeight="1" x14ac:dyDescent="0.25">
      <c r="A5" s="19">
        <f>IFERROR(LARGE(Tabella1[VOTO],Tabella1[[#This Row],[N]]),"")</f>
        <v>7.5021163584539075</v>
      </c>
      <c r="B5" s="8">
        <f>ROW(Tabella1[[#This Row],[NOME1]])-1</f>
        <v>4</v>
      </c>
      <c r="C5" s="96">
        <f>IFERROR(VLOOKUP(Tabella1[[#This Row],[VOTO]],Tabella1[[GRANDE]:[N]],2,FALSE),"")</f>
        <v>4</v>
      </c>
      <c r="D5" s="9" t="s">
        <v>893</v>
      </c>
      <c r="E5" s="9" t="s">
        <v>894</v>
      </c>
      <c r="F5" s="9" t="s">
        <v>895</v>
      </c>
      <c r="G5" s="109">
        <v>8</v>
      </c>
      <c r="H5" s="10">
        <v>0.55208333333333337</v>
      </c>
      <c r="I5" s="105">
        <f>SQRT((UFF.X-Tabella1[[#This Row],[X]])^2+(UFF.Y-Tabella1[[#This Row],[Y]])^2)/1000</f>
        <v>2.331746555695966</v>
      </c>
      <c r="J5" s="9">
        <v>1</v>
      </c>
      <c r="K5" s="9">
        <v>0</v>
      </c>
      <c r="L5" s="9">
        <v>8</v>
      </c>
      <c r="M5" s="9">
        <v>7</v>
      </c>
      <c r="N5" s="9">
        <v>9</v>
      </c>
      <c r="O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7.5021163584539075</v>
      </c>
      <c r="P5" s="11" t="s">
        <v>166</v>
      </c>
      <c r="Q5" s="67" t="s">
        <v>896</v>
      </c>
      <c r="R5" s="11"/>
      <c r="S5" s="34">
        <v>43146</v>
      </c>
      <c r="T5" s="35">
        <v>3</v>
      </c>
      <c r="U5" s="13">
        <v>581773</v>
      </c>
      <c r="V5" s="13">
        <v>4999138</v>
      </c>
      <c r="W5" s="12">
        <f>IF(Tabella1[[#This Row],[PREZZO]]="",0,$AJ$2+(($AK$2-$AJ$2)/($AI$2-$AH$2))*(-$AH$2+Tabella1[[#This Row],[PREZZO]]))</f>
        <v>8.5714285714285712</v>
      </c>
      <c r="X5" s="12">
        <f>IF(Tabella1[[#This Row],[RITORNO]]="",0,$AJ$3+(($AK$3-$AJ$3)/($AI$3/24-$AH$3/24))*(-$AH$3/24+Tabella1[[#This Row],[RITORNO]]))</f>
        <v>10</v>
      </c>
      <c r="Y5" s="12">
        <f>IF(Tabella1[[#This Row],[KM]]="",0,$AJ$4+(($AK$4-$AJ$4)/($AI$4-$AH$4))*(-$AH$4+Tabella1[[#This Row],[KM]]))</f>
        <v>8.4455022962026884</v>
      </c>
      <c r="Z5" s="14">
        <f>IF(Tabella1[[#This Row],[PARK]]="",0,$AJ$5+(($AK$5-$AJ$5)/($AI$5-$AH$5))*(-$AH$5+Tabella1[[#This Row],[PARK]]))</f>
        <v>9</v>
      </c>
      <c r="AA5" s="12">
        <f>IF(Tabella1[[#This Row],[BUONI]]="",0,$AJ$6+(($AK$6-$AJ$6)/($AI$6-$AH$6))*(-$AH$6+Tabella1[[#This Row],[BUONI]]))</f>
        <v>0</v>
      </c>
      <c r="AB5" s="12">
        <f>IF(Tabella1[[#This Row],[QUALITA]]="",0,$AJ$7+(($AK$7-$AJ$7)/($AI$7-$AH$7))*(-$AH$7+Tabella1[[#This Row],[QUALITA]]))</f>
        <v>8</v>
      </c>
      <c r="AC5" s="12">
        <f>IF(Tabella1[[#This Row],[SIMPATIA]]="",0,$AJ$8+(($AK$8-$AJ$8)/($AI$8-$AH$8))*(-$AH$8+Tabella1[[#This Row],[SIMPATIA]]))</f>
        <v>7</v>
      </c>
      <c r="AD5" s="12">
        <f>IF(Tabella1[[#This Row],[LOCATION]]="",0,$AJ$9+(($AK$9-$AJ$9)/($AI$9-$AH$9))*(-$AH$9+Tabella1[[#This Row],[LOCATION]]))</f>
        <v>9</v>
      </c>
      <c r="AE5" s="75" t="s">
        <v>897</v>
      </c>
      <c r="AF5" s="72"/>
      <c r="AG5" s="89" t="s">
        <v>114</v>
      </c>
      <c r="AH5" s="89">
        <v>10</v>
      </c>
      <c r="AI5" s="89">
        <v>0</v>
      </c>
      <c r="AJ5" s="89">
        <v>0</v>
      </c>
      <c r="AK5" s="89">
        <v>10</v>
      </c>
    </row>
    <row r="6" spans="1:43" ht="14.25" customHeight="1" x14ac:dyDescent="0.25">
      <c r="A6" s="19">
        <f>IFERROR(LARGE(Tabella1[VOTO],Tabella1[[#This Row],[N]]),"")</f>
        <v>7.4970055399197335</v>
      </c>
      <c r="B6" s="8">
        <f>ROW(Tabella1[[#This Row],[NOME1]])-1</f>
        <v>5</v>
      </c>
      <c r="C6" s="95">
        <f>IFERROR(VLOOKUP(Tabella1[[#This Row],[VOTO]],Tabella1[[GRANDE]:[N]],2,FALSE),"")</f>
        <v>5</v>
      </c>
      <c r="D6" s="9" t="s">
        <v>717</v>
      </c>
      <c r="E6" s="9" t="s">
        <v>41</v>
      </c>
      <c r="F6" s="9" t="s">
        <v>44</v>
      </c>
      <c r="G6" s="109">
        <v>12</v>
      </c>
      <c r="H6" s="10">
        <v>0.5625</v>
      </c>
      <c r="I6" s="105">
        <f>SQRT((UFF.X-Tabella1[[#This Row],[X]])^2+(UFF.Y-Tabella1[[#This Row],[Y]])^2)/1000</f>
        <v>5.1073620923917886</v>
      </c>
      <c r="J6" s="9">
        <v>0</v>
      </c>
      <c r="K6" s="9">
        <v>1</v>
      </c>
      <c r="L6" s="9">
        <v>9</v>
      </c>
      <c r="M6" s="9">
        <v>8</v>
      </c>
      <c r="N6" s="9">
        <v>9</v>
      </c>
      <c r="O6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7.4970055399197335</v>
      </c>
      <c r="P6" s="11" t="s">
        <v>174</v>
      </c>
      <c r="Q6" s="67" t="s">
        <v>313</v>
      </c>
      <c r="R6" s="11" t="s">
        <v>535</v>
      </c>
      <c r="S6" s="34">
        <v>43131</v>
      </c>
      <c r="T6" s="35">
        <v>5</v>
      </c>
      <c r="U6" s="55">
        <v>589050.81999999995</v>
      </c>
      <c r="V6" s="55">
        <v>5000467.4800000004</v>
      </c>
      <c r="W6" s="12">
        <f>IF(Tabella1[[#This Row],[PREZZO]]="",0,$AJ$2+(($AK$2-$AJ$2)/($AI$2-$AH$2))*(-$AH$2+Tabella1[[#This Row],[PREZZO]]))</f>
        <v>5.7142857142857144</v>
      </c>
      <c r="X6" s="12">
        <f>IF(Tabella1[[#This Row],[RITORNO]]="",0,$AJ$3+(($AK$3-$AJ$3)/($AI$3/24-$AH$3/24))*(-$AH$3/24+Tabella1[[#This Row],[RITORNO]]))</f>
        <v>6.6666666666666785</v>
      </c>
      <c r="Y6" s="12">
        <f>IF(Tabella1[[#This Row],[KM]]="",0,$AJ$4+(($AK$4-$AJ$4)/($AI$4-$AH$4))*(-$AH$4+Tabella1[[#This Row],[KM]]))</f>
        <v>6.5950919384054743</v>
      </c>
      <c r="Z6" s="14">
        <f>IF(Tabella1[[#This Row],[PARK]]="",0,$AJ$5+(($AK$5-$AJ$5)/($AI$5-$AH$5))*(-$AH$5+Tabella1[[#This Row],[PARK]]))</f>
        <v>10</v>
      </c>
      <c r="AA6" s="12">
        <f>IF(Tabella1[[#This Row],[BUONI]]="",0,$AJ$6+(($AK$6-$AJ$6)/($AI$6-$AH$6))*(-$AH$6+Tabella1[[#This Row],[BUONI]]))</f>
        <v>5</v>
      </c>
      <c r="AB6" s="12">
        <f>IF(Tabella1[[#This Row],[QUALITA]]="",0,$AJ$7+(($AK$7-$AJ$7)/($AI$7-$AH$7))*(-$AH$7+Tabella1[[#This Row],[QUALITA]]))</f>
        <v>9</v>
      </c>
      <c r="AC6" s="12">
        <f>IF(Tabella1[[#This Row],[SIMPATIA]]="",0,$AJ$8+(($AK$8-$AJ$8)/($AI$8-$AH$8))*(-$AH$8+Tabella1[[#This Row],[SIMPATIA]]))</f>
        <v>8</v>
      </c>
      <c r="AD6" s="12">
        <f>IF(Tabella1[[#This Row],[LOCATION]]="",0,$AJ$9+(($AK$9-$AJ$9)/($AI$9-$AH$9))*(-$AH$9+Tabella1[[#This Row],[LOCATION]]))</f>
        <v>9</v>
      </c>
      <c r="AE6" s="75" t="s">
        <v>530</v>
      </c>
      <c r="AF6" s="72"/>
      <c r="AG6" s="16" t="s">
        <v>12</v>
      </c>
      <c r="AH6" s="16">
        <v>0</v>
      </c>
      <c r="AI6" s="16">
        <v>2</v>
      </c>
      <c r="AJ6" s="16">
        <v>0</v>
      </c>
      <c r="AK6" s="16">
        <v>10</v>
      </c>
    </row>
    <row r="7" spans="1:43" ht="14.25" customHeight="1" x14ac:dyDescent="0.25">
      <c r="A7" s="19">
        <f>IFERROR(LARGE(Tabella1[VOTO],Tabella1[[#This Row],[N]]),"")</f>
        <v>7.3339271332869824</v>
      </c>
      <c r="B7" s="8">
        <f>ROW(Tabella1[[#This Row],[NOME1]])-1</f>
        <v>6</v>
      </c>
      <c r="C7" s="96">
        <f>IFERROR(VLOOKUP(Tabella1[[#This Row],[VOTO]],Tabella1[[GRANDE]:[N]],2,FALSE),"")</f>
        <v>6</v>
      </c>
      <c r="D7" s="9" t="s">
        <v>84</v>
      </c>
      <c r="E7" s="9" t="s">
        <v>36</v>
      </c>
      <c r="F7" s="9" t="s">
        <v>184</v>
      </c>
      <c r="G7" s="109">
        <v>14</v>
      </c>
      <c r="H7" s="10">
        <v>0.55208333333333337</v>
      </c>
      <c r="I7" s="105">
        <f>SQRT((UFF.X-Tabella1[[#This Row],[X]])^2+(UFF.Y-Tabella1[[#This Row],[Y]])^2)/1000</f>
        <v>2.4214458291276393</v>
      </c>
      <c r="J7" s="9">
        <v>1</v>
      </c>
      <c r="K7" s="9">
        <v>0</v>
      </c>
      <c r="L7" s="9">
        <v>10</v>
      </c>
      <c r="M7" s="9">
        <v>8</v>
      </c>
      <c r="N7" s="9">
        <v>9</v>
      </c>
      <c r="O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7.3339271332869824</v>
      </c>
      <c r="P7" s="11" t="s">
        <v>182</v>
      </c>
      <c r="Q7" s="67" t="s">
        <v>345</v>
      </c>
      <c r="R7" s="11" t="s">
        <v>183</v>
      </c>
      <c r="S7" s="34">
        <v>42997</v>
      </c>
      <c r="T7" s="35">
        <v>2</v>
      </c>
      <c r="U7" s="13">
        <v>581696.55000000005</v>
      </c>
      <c r="V7" s="13">
        <v>4999456.97</v>
      </c>
      <c r="W7" s="12">
        <f>IF(Tabella1[[#This Row],[PREZZO]]="",0,$AJ$2+(($AK$2-$AJ$2)/($AI$2-$AH$2))*(-$AH$2+Tabella1[[#This Row],[PREZZO]]))</f>
        <v>4.2857142857142856</v>
      </c>
      <c r="X7" s="12">
        <f>IF(Tabella1[[#This Row],[RITORNO]]="",0,$AJ$3+(($AK$3-$AJ$3)/($AI$3/24-$AH$3/24))*(-$AH$3/24+Tabella1[[#This Row],[RITORNO]]))</f>
        <v>10</v>
      </c>
      <c r="Y7" s="12">
        <f>IF(Tabella1[[#This Row],[KM]]="",0,$AJ$4+(($AK$4-$AJ$4)/($AI$4-$AH$4))*(-$AH$4+Tabella1[[#This Row],[KM]]))</f>
        <v>8.3857027805815729</v>
      </c>
      <c r="Z7" s="14">
        <f>IF(Tabella1[[#This Row],[PARK]]="",0,$AJ$5+(($AK$5-$AJ$5)/($AI$5-$AH$5))*(-$AH$5+Tabella1[[#This Row],[PARK]]))</f>
        <v>9</v>
      </c>
      <c r="AA7" s="12">
        <f>IF(Tabella1[[#This Row],[BUONI]]="",0,$AJ$6+(($AK$6-$AJ$6)/($AI$6-$AH$6))*(-$AH$6+Tabella1[[#This Row],[BUONI]]))</f>
        <v>0</v>
      </c>
      <c r="AB7" s="12">
        <f>IF(Tabella1[[#This Row],[QUALITA]]="",0,$AJ$7+(($AK$7-$AJ$7)/($AI$7-$AH$7))*(-$AH$7+Tabella1[[#This Row],[QUALITA]]))</f>
        <v>10</v>
      </c>
      <c r="AC7" s="12">
        <f>IF(Tabella1[[#This Row],[SIMPATIA]]="",0,$AJ$8+(($AK$8-$AJ$8)/($AI$8-$AH$8))*(-$AH$8+Tabella1[[#This Row],[SIMPATIA]]))</f>
        <v>8</v>
      </c>
      <c r="AD7" s="12">
        <f>IF(Tabella1[[#This Row],[LOCATION]]="",0,$AJ$9+(($AK$9-$AJ$9)/($AI$9-$AH$9))*(-$AH$9+Tabella1[[#This Row],[LOCATION]]))</f>
        <v>9</v>
      </c>
      <c r="AE7" s="75" t="s">
        <v>449</v>
      </c>
      <c r="AF7" s="72"/>
      <c r="AG7" s="90" t="s">
        <v>5</v>
      </c>
      <c r="AH7" s="90">
        <v>0</v>
      </c>
      <c r="AI7" s="90">
        <v>10</v>
      </c>
      <c r="AJ7" s="90">
        <v>0</v>
      </c>
      <c r="AK7" s="90">
        <v>10</v>
      </c>
    </row>
    <row r="8" spans="1:43" ht="14.25" customHeight="1" x14ac:dyDescent="0.25">
      <c r="A8" s="19">
        <f>IFERROR(LARGE(Tabella1[VOTO],Tabella1[[#This Row],[N]]),"")</f>
        <v>7.2876908203700683</v>
      </c>
      <c r="B8" s="18">
        <f>ROW(Tabella1[[#This Row],[NOME1]])-1</f>
        <v>7</v>
      </c>
      <c r="C8" s="95">
        <f>IFERROR(VLOOKUP(Tabella1[[#This Row],[VOTO]],Tabella1[[GRANDE]:[N]],2,FALSE),"")</f>
        <v>7</v>
      </c>
      <c r="D8" s="9" t="s">
        <v>431</v>
      </c>
      <c r="E8" s="9" t="s">
        <v>432</v>
      </c>
      <c r="F8" s="9" t="s">
        <v>428</v>
      </c>
      <c r="G8" s="109">
        <v>8</v>
      </c>
      <c r="H8" s="10">
        <v>0.55208333333333337</v>
      </c>
      <c r="I8" s="105">
        <f>SQRT((UFF.X-Tabella1[[#This Row],[X]])^2+(UFF.Y-Tabella1[[#This Row],[Y]])^2)/1000</f>
        <v>1.90485301270203</v>
      </c>
      <c r="J8" s="9">
        <v>0</v>
      </c>
      <c r="K8" s="9">
        <v>0</v>
      </c>
      <c r="L8" s="9">
        <v>7</v>
      </c>
      <c r="M8" s="9">
        <v>7</v>
      </c>
      <c r="N8" s="9">
        <v>7</v>
      </c>
      <c r="O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7.2876908203700683</v>
      </c>
      <c r="P8" s="11" t="s">
        <v>169</v>
      </c>
      <c r="Q8" s="67" t="s">
        <v>429</v>
      </c>
      <c r="R8" s="11" t="s">
        <v>430</v>
      </c>
      <c r="S8" s="34">
        <v>43061</v>
      </c>
      <c r="T8" s="35">
        <v>1</v>
      </c>
      <c r="U8" s="20">
        <v>582200</v>
      </c>
      <c r="V8" s="20">
        <v>4999254</v>
      </c>
      <c r="W8" s="12">
        <f>IF(Tabella1[[#This Row],[PREZZO]]="",0,$AJ$2+(($AK$2-$AJ$2)/($AI$2-$AH$2))*(-$AH$2+Tabella1[[#This Row],[PREZZO]]))</f>
        <v>8.5714285714285712</v>
      </c>
      <c r="X8" s="12">
        <f>IF(Tabella1[[#This Row],[RITORNO]]="",0,$AJ$3+(($AK$3-$AJ$3)/($AI$3/24-$AH$3/24))*(-$AH$3/24+Tabella1[[#This Row],[RITORNO]]))</f>
        <v>10</v>
      </c>
      <c r="Y8" s="12">
        <f>IF(Tabella1[[#This Row],[KM]]="",0,$AJ$4+(($AK$4-$AJ$4)/($AI$4-$AH$4))*(-$AH$4+Tabella1[[#This Row],[KM]]))</f>
        <v>8.730097991531979</v>
      </c>
      <c r="Z8" s="14">
        <f>IF(Tabella1[[#This Row],[PARK]]="",0,$AJ$5+(($AK$5-$AJ$5)/($AI$5-$AH$5))*(-$AH$5+Tabella1[[#This Row],[PARK]]))</f>
        <v>10</v>
      </c>
      <c r="AA8" s="12">
        <f>IF(Tabella1[[#This Row],[BUONI]]="",0,$AJ$6+(($AK$6-$AJ$6)/($AI$6-$AH$6))*(-$AH$6+Tabella1[[#This Row],[BUONI]]))</f>
        <v>0</v>
      </c>
      <c r="AB8" s="12">
        <f>IF(Tabella1[[#This Row],[QUALITA]]="",0,$AJ$7+(($AK$7-$AJ$7)/($AI$7-$AH$7))*(-$AH$7+Tabella1[[#This Row],[QUALITA]]))</f>
        <v>7</v>
      </c>
      <c r="AC8" s="12">
        <f>IF(Tabella1[[#This Row],[SIMPATIA]]="",0,$AJ$8+(($AK$8-$AJ$8)/($AI$8-$AH$8))*(-$AH$8+Tabella1[[#This Row],[SIMPATIA]]))</f>
        <v>7</v>
      </c>
      <c r="AD8" s="12">
        <f>IF(Tabella1[[#This Row],[LOCATION]]="",0,$AJ$9+(($AK$9-$AJ$9)/($AI$9-$AH$9))*(-$AH$9+Tabella1[[#This Row],[LOCATION]]))</f>
        <v>7</v>
      </c>
      <c r="AE8" s="75" t="s">
        <v>433</v>
      </c>
      <c r="AF8" s="72"/>
      <c r="AG8" s="91" t="s">
        <v>9</v>
      </c>
      <c r="AH8" s="91">
        <v>0</v>
      </c>
      <c r="AI8" s="91">
        <v>10</v>
      </c>
      <c r="AJ8" s="91">
        <v>0</v>
      </c>
      <c r="AK8" s="91">
        <v>10</v>
      </c>
    </row>
    <row r="9" spans="1:43" ht="14.25" customHeight="1" x14ac:dyDescent="0.25">
      <c r="A9" s="19">
        <f>IFERROR(LARGE(Tabella1[VOTO],Tabella1[[#This Row],[N]]),"")</f>
        <v>7.1698196514128432</v>
      </c>
      <c r="B9" s="8">
        <f>ROW(Tabella1[[#This Row],[NOME1]])-1</f>
        <v>8</v>
      </c>
      <c r="C9" s="95">
        <f>IFERROR(VLOOKUP(Tabella1[[#This Row],[VOTO]],Tabella1[[GRANDE]:[N]],2,FALSE),"")</f>
        <v>8</v>
      </c>
      <c r="D9" s="9" t="s">
        <v>464</v>
      </c>
      <c r="E9" s="9" t="s">
        <v>36</v>
      </c>
      <c r="F9" s="9" t="s">
        <v>465</v>
      </c>
      <c r="G9" s="109">
        <v>12</v>
      </c>
      <c r="H9" s="10">
        <v>0.5625</v>
      </c>
      <c r="I9" s="105">
        <f>SQRT((UFF.X-Tabella1[[#This Row],[X]])^2+(UFF.Y-Tabella1[[#This Row],[Y]])^2)/1000</f>
        <v>3.0335927544744696</v>
      </c>
      <c r="J9" s="9">
        <v>3</v>
      </c>
      <c r="K9" s="9">
        <v>1</v>
      </c>
      <c r="L9" s="9">
        <v>9</v>
      </c>
      <c r="M9" s="9">
        <v>7</v>
      </c>
      <c r="N9" s="9">
        <v>9</v>
      </c>
      <c r="O9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7.1698196514128432</v>
      </c>
      <c r="P9" s="11" t="s">
        <v>169</v>
      </c>
      <c r="Q9" s="67" t="s">
        <v>466</v>
      </c>
      <c r="R9" s="11" t="s">
        <v>468</v>
      </c>
      <c r="S9" s="34">
        <v>43132</v>
      </c>
      <c r="T9" s="35">
        <v>5</v>
      </c>
      <c r="U9" s="55">
        <v>581262</v>
      </c>
      <c r="V9" s="55">
        <v>4998136</v>
      </c>
      <c r="W9" s="12">
        <f>IF(Tabella1[[#This Row],[PREZZO]]="",0,$AJ$2+(($AK$2-$AJ$2)/($AI$2-$AH$2))*(-$AH$2+Tabella1[[#This Row],[PREZZO]]))</f>
        <v>5.7142857142857144</v>
      </c>
      <c r="X9" s="12">
        <f>IF(Tabella1[[#This Row],[RITORNO]]="",0,$AJ$3+(($AK$3-$AJ$3)/($AI$3/24-$AH$3/24))*(-$AH$3/24+Tabella1[[#This Row],[RITORNO]]))</f>
        <v>6.6666666666666785</v>
      </c>
      <c r="Y9" s="12">
        <f>IF(Tabella1[[#This Row],[KM]]="",0,$AJ$4+(($AK$4-$AJ$4)/($AI$4-$AH$4))*(-$AH$4+Tabella1[[#This Row],[KM]]))</f>
        <v>7.9776048303503533</v>
      </c>
      <c r="Z9" s="14">
        <f>IF(Tabella1[[#This Row],[PARK]]="",0,$AJ$5+(($AK$5-$AJ$5)/($AI$5-$AH$5))*(-$AH$5+Tabella1[[#This Row],[PARK]]))</f>
        <v>7</v>
      </c>
      <c r="AA9" s="12">
        <f>IF(Tabella1[[#This Row],[BUONI]]="",0,$AJ$6+(($AK$6-$AJ$6)/($AI$6-$AH$6))*(-$AH$6+Tabella1[[#This Row],[BUONI]]))</f>
        <v>5</v>
      </c>
      <c r="AB9" s="12">
        <f>IF(Tabella1[[#This Row],[QUALITA]]="",0,$AJ$7+(($AK$7-$AJ$7)/($AI$7-$AH$7))*(-$AH$7+Tabella1[[#This Row],[QUALITA]]))</f>
        <v>9</v>
      </c>
      <c r="AC9" s="12">
        <f>IF(Tabella1[[#This Row],[SIMPATIA]]="",0,$AJ$8+(($AK$8-$AJ$8)/($AI$8-$AH$8))*(-$AH$8+Tabella1[[#This Row],[SIMPATIA]]))</f>
        <v>7</v>
      </c>
      <c r="AD9" s="12">
        <f>IF(Tabella1[[#This Row],[LOCATION]]="",0,$AJ$9+(($AK$9-$AJ$9)/($AI$9-$AH$9))*(-$AH$9+Tabella1[[#This Row],[LOCATION]]))</f>
        <v>9</v>
      </c>
      <c r="AE9" s="75" t="s">
        <v>467</v>
      </c>
      <c r="AF9" s="72"/>
      <c r="AG9" s="90" t="s">
        <v>10</v>
      </c>
      <c r="AH9" s="90">
        <v>0</v>
      </c>
      <c r="AI9" s="90">
        <v>10</v>
      </c>
      <c r="AJ9" s="90">
        <v>0</v>
      </c>
      <c r="AK9" s="90">
        <v>10</v>
      </c>
    </row>
    <row r="10" spans="1:43" ht="14.25" customHeight="1" x14ac:dyDescent="0.25">
      <c r="A10" s="19">
        <f>IFERROR(LARGE(Tabella1[VOTO],Tabella1[[#This Row],[N]]),"")</f>
        <v>7.1259098311905147</v>
      </c>
      <c r="B10" s="8">
        <f>ROW(Tabella1[[#This Row],[NOME1]])-1</f>
        <v>9</v>
      </c>
      <c r="C10" s="96">
        <f>IFERROR(VLOOKUP(Tabella1[[#This Row],[VOTO]],Tabella1[[GRANDE]:[N]],2,FALSE),"")</f>
        <v>9</v>
      </c>
      <c r="D10" s="9" t="s">
        <v>692</v>
      </c>
      <c r="E10" s="9" t="s">
        <v>37</v>
      </c>
      <c r="F10" s="9" t="s">
        <v>85</v>
      </c>
      <c r="G10" s="109">
        <v>12</v>
      </c>
      <c r="H10" s="10">
        <v>0.56597222222222221</v>
      </c>
      <c r="I10" s="105">
        <f>SQRT((UFF.X-Tabella1[[#This Row],[X]])^2+(UFF.Y-Tabella1[[#This Row],[Y]])^2)/1000</f>
        <v>1.8938439304757497</v>
      </c>
      <c r="J10" s="9">
        <v>0</v>
      </c>
      <c r="K10" s="9">
        <v>1</v>
      </c>
      <c r="L10" s="9">
        <v>7</v>
      </c>
      <c r="M10" s="9">
        <v>6</v>
      </c>
      <c r="N10" s="9">
        <v>9</v>
      </c>
      <c r="O1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7.1259098311905147</v>
      </c>
      <c r="P10" s="11" t="s">
        <v>254</v>
      </c>
      <c r="Q10" s="67" t="s">
        <v>442</v>
      </c>
      <c r="R10" s="11" t="s">
        <v>444</v>
      </c>
      <c r="S10" s="34">
        <v>43063</v>
      </c>
      <c r="T10" s="35">
        <v>4</v>
      </c>
      <c r="U10" s="13">
        <v>582211.67000000004</v>
      </c>
      <c r="V10" s="13">
        <v>4999272.71</v>
      </c>
      <c r="W10" s="12">
        <f>IF(Tabella1[[#This Row],[PREZZO]]="",0,$AJ$2+(($AK$2-$AJ$2)/($AI$2-$AH$2))*(-$AH$2+Tabella1[[#This Row],[PREZZO]]))</f>
        <v>5.7142857142857144</v>
      </c>
      <c r="X10" s="12">
        <f>IF(Tabella1[[#This Row],[RITORNO]]="",0,$AJ$3+(($AK$3-$AJ$3)/($AI$3/24-$AH$3/24))*(-$AH$3/24+Tabella1[[#This Row],[RITORNO]]))</f>
        <v>5.5555555555555713</v>
      </c>
      <c r="Y10" s="12">
        <f>IF(Tabella1[[#This Row],[KM]]="",0,$AJ$4+(($AK$4-$AJ$4)/($AI$4-$AH$4))*(-$AH$4+Tabella1[[#This Row],[KM]]))</f>
        <v>8.7374373796828326</v>
      </c>
      <c r="Z10" s="14">
        <f>IF(Tabella1[[#This Row],[PARK]]="",0,$AJ$5+(($AK$5-$AJ$5)/($AI$5-$AH$5))*(-$AH$5+Tabella1[[#This Row],[PARK]]))</f>
        <v>10</v>
      </c>
      <c r="AA10" s="12">
        <f>IF(Tabella1[[#This Row],[BUONI]]="",0,$AJ$6+(($AK$6-$AJ$6)/($AI$6-$AH$6))*(-$AH$6+Tabella1[[#This Row],[BUONI]]))</f>
        <v>5</v>
      </c>
      <c r="AB10" s="12">
        <f>IF(Tabella1[[#This Row],[QUALITA]]="",0,$AJ$7+(($AK$7-$AJ$7)/($AI$7-$AH$7))*(-$AH$7+Tabella1[[#This Row],[QUALITA]]))</f>
        <v>7</v>
      </c>
      <c r="AC10" s="12">
        <f>IF(Tabella1[[#This Row],[SIMPATIA]]="",0,$AJ$8+(($AK$8-$AJ$8)/($AI$8-$AH$8))*(-$AH$8+Tabella1[[#This Row],[SIMPATIA]]))</f>
        <v>6</v>
      </c>
      <c r="AD10" s="12">
        <f>IF(Tabella1[[#This Row],[LOCATION]]="",0,$AJ$9+(($AK$9-$AJ$9)/($AI$9-$AH$9))*(-$AH$9+Tabella1[[#This Row],[LOCATION]]))</f>
        <v>9</v>
      </c>
      <c r="AE10" s="75" t="s">
        <v>441</v>
      </c>
      <c r="AF10" s="72"/>
      <c r="AG10" s="16" t="s">
        <v>163</v>
      </c>
      <c r="AH10" s="16">
        <f>COUNT(AH2:AH9)</f>
        <v>8</v>
      </c>
      <c r="AI10" s="21"/>
      <c r="AJ10" s="22"/>
      <c r="AK10" s="22"/>
    </row>
    <row r="11" spans="1:43" ht="14.25" customHeight="1" x14ac:dyDescent="0.25">
      <c r="A11" s="19">
        <f>IFERROR(LARGE(Tabella1[VOTO],Tabella1[[#This Row],[N]]),"")</f>
        <v>7.1127153628282578</v>
      </c>
      <c r="B11" s="8">
        <f>ROW(Tabella1[[#This Row],[NOME1]])-1</f>
        <v>10</v>
      </c>
      <c r="C11" s="96">
        <f>IFERROR(VLOOKUP(Tabella1[[#This Row],[VOTO]],Tabella1[[GRANDE]:[N]],2,FALSE),"")</f>
        <v>10</v>
      </c>
      <c r="D11" s="9" t="s">
        <v>131</v>
      </c>
      <c r="E11" s="9" t="s">
        <v>34</v>
      </c>
      <c r="F11" s="9" t="s">
        <v>95</v>
      </c>
      <c r="G11" s="109">
        <v>12</v>
      </c>
      <c r="H11" s="10">
        <v>0.56597222222222221</v>
      </c>
      <c r="I11" s="105">
        <f>SQRT((UFF.X-Tabella1[[#This Row],[X]])^2+(UFF.Y-Tabella1[[#This Row],[Y]])^2)/1000</f>
        <v>2.0521775508228308</v>
      </c>
      <c r="J11" s="9">
        <v>1</v>
      </c>
      <c r="K11" s="9">
        <v>1</v>
      </c>
      <c r="L11" s="9">
        <v>9</v>
      </c>
      <c r="M11" s="9">
        <v>8</v>
      </c>
      <c r="N11" s="9">
        <v>6</v>
      </c>
      <c r="O1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7.1127153628282578</v>
      </c>
      <c r="P11" s="11" t="s">
        <v>166</v>
      </c>
      <c r="Q11" s="67" t="s">
        <v>346</v>
      </c>
      <c r="R11" s="9" t="s">
        <v>152</v>
      </c>
      <c r="S11" s="34">
        <v>43102</v>
      </c>
      <c r="T11" s="35">
        <v>50</v>
      </c>
      <c r="U11" s="13">
        <v>582776.99</v>
      </c>
      <c r="V11" s="13">
        <v>4997631.5999999996</v>
      </c>
      <c r="W11" s="12">
        <f>IF(Tabella1[[#This Row],[PREZZO]]="",0,$AJ$2+(($AK$2-$AJ$2)/($AI$2-$AH$2))*(-$AH$2+Tabella1[[#This Row],[PREZZO]]))</f>
        <v>5.7142857142857144</v>
      </c>
      <c r="X11" s="12">
        <f>IF(Tabella1[[#This Row],[RITORNO]]="",0,$AJ$3+(($AK$3-$AJ$3)/($AI$3/24-$AH$3/24))*(-$AH$3/24+Tabella1[[#This Row],[RITORNO]]))</f>
        <v>5.5555555555555713</v>
      </c>
      <c r="Y11" s="12">
        <f>IF(Tabella1[[#This Row],[KM]]="",0,$AJ$4+(($AK$4-$AJ$4)/($AI$4-$AH$4))*(-$AH$4+Tabella1[[#This Row],[KM]]))</f>
        <v>8.6318816327847792</v>
      </c>
      <c r="Z11" s="14">
        <f>IF(Tabella1[[#This Row],[PARK]]="",0,$AJ$5+(($AK$5-$AJ$5)/($AI$5-$AH$5))*(-$AH$5+Tabella1[[#This Row],[PARK]]))</f>
        <v>9</v>
      </c>
      <c r="AA11" s="12">
        <f>IF(Tabella1[[#This Row],[BUONI]]="",0,$AJ$6+(($AK$6-$AJ$6)/($AI$6-$AH$6))*(-$AH$6+Tabella1[[#This Row],[BUONI]]))</f>
        <v>5</v>
      </c>
      <c r="AB11" s="12">
        <f>IF(Tabella1[[#This Row],[QUALITA]]="",0,$AJ$7+(($AK$7-$AJ$7)/($AI$7-$AH$7))*(-$AH$7+Tabella1[[#This Row],[QUALITA]]))</f>
        <v>9</v>
      </c>
      <c r="AC11" s="12">
        <f>IF(Tabella1[[#This Row],[SIMPATIA]]="",0,$AJ$8+(($AK$8-$AJ$8)/($AI$8-$AH$8))*(-$AH$8+Tabella1[[#This Row],[SIMPATIA]]))</f>
        <v>8</v>
      </c>
      <c r="AD11" s="12">
        <f>IF(Tabella1[[#This Row],[LOCATION]]="",0,$AJ$9+(($AK$9-$AJ$9)/($AI$9-$AH$9))*(-$AH$9+Tabella1[[#This Row],[LOCATION]]))</f>
        <v>6</v>
      </c>
      <c r="AE11" s="75" t="s">
        <v>374</v>
      </c>
      <c r="AF11" s="73"/>
    </row>
    <row r="12" spans="1:43" ht="14.25" customHeight="1" x14ac:dyDescent="0.25">
      <c r="A12" s="19">
        <f>IFERROR(LARGE(Tabella1[VOTO],Tabella1[[#This Row],[N]]),"")</f>
        <v>7.0733945379203176</v>
      </c>
      <c r="B12" s="8">
        <f>ROW(Tabella1[[#This Row],[NOME1]])-1</f>
        <v>11</v>
      </c>
      <c r="C12" s="96">
        <f>IFERROR(VLOOKUP(Tabella1[[#This Row],[VOTO]],Tabella1[[GRANDE]:[N]],2,FALSE),"")</f>
        <v>11</v>
      </c>
      <c r="D12" s="9" t="s">
        <v>526</v>
      </c>
      <c r="E12" s="9" t="s">
        <v>398</v>
      </c>
      <c r="F12" s="9" t="s">
        <v>527</v>
      </c>
      <c r="G12" s="109">
        <v>11</v>
      </c>
      <c r="H12" s="10">
        <v>0.56597222222222221</v>
      </c>
      <c r="I12" s="105">
        <f>SQRT((UFF.X-Tabella1[[#This Row],[X]])^2+(UFF.Y-Tabella1[[#This Row],[Y]])^2)/1000</f>
        <v>3.5954560211466919</v>
      </c>
      <c r="J12" s="9">
        <v>3</v>
      </c>
      <c r="K12" s="9">
        <v>1</v>
      </c>
      <c r="L12" s="9">
        <v>10</v>
      </c>
      <c r="M12" s="9">
        <v>7</v>
      </c>
      <c r="N12" s="9">
        <v>8</v>
      </c>
      <c r="O1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7.0733945379203176</v>
      </c>
      <c r="P12" s="11" t="s">
        <v>169</v>
      </c>
      <c r="Q12" s="67" t="s">
        <v>528</v>
      </c>
      <c r="R12" s="11" t="s">
        <v>531</v>
      </c>
      <c r="S12" s="34">
        <v>43118</v>
      </c>
      <c r="T12" s="35">
        <v>1</v>
      </c>
      <c r="U12" s="13">
        <v>580714</v>
      </c>
      <c r="V12" s="13">
        <v>4997999</v>
      </c>
      <c r="W12" s="12">
        <f>IF(Tabella1[[#This Row],[PREZZO]]="",0,$AJ$2+(($AK$2-$AJ$2)/($AI$2-$AH$2))*(-$AH$2+Tabella1[[#This Row],[PREZZO]]))</f>
        <v>6.4285714285714288</v>
      </c>
      <c r="X12" s="12">
        <f>IF(Tabella1[[#This Row],[RITORNO]]="",0,$AJ$3+(($AK$3-$AJ$3)/($AI$3/24-$AH$3/24))*(-$AH$3/24+Tabella1[[#This Row],[RITORNO]]))</f>
        <v>5.5555555555555713</v>
      </c>
      <c r="Y12" s="12">
        <f>IF(Tabella1[[#This Row],[KM]]="",0,$AJ$4+(($AK$4-$AJ$4)/($AI$4-$AH$4))*(-$AH$4+Tabella1[[#This Row],[KM]]))</f>
        <v>7.6030293192355387</v>
      </c>
      <c r="Z12" s="14">
        <f>IF(Tabella1[[#This Row],[PARK]]="",0,$AJ$5+(($AK$5-$AJ$5)/($AI$5-$AH$5))*(-$AH$5+Tabella1[[#This Row],[PARK]]))</f>
        <v>7</v>
      </c>
      <c r="AA12" s="12">
        <f>IF(Tabella1[[#This Row],[BUONI]]="",0,$AJ$6+(($AK$6-$AJ$6)/($AI$6-$AH$6))*(-$AH$6+Tabella1[[#This Row],[BUONI]]))</f>
        <v>5</v>
      </c>
      <c r="AB12" s="12">
        <f>IF(Tabella1[[#This Row],[QUALITA]]="",0,$AJ$7+(($AK$7-$AJ$7)/($AI$7-$AH$7))*(-$AH$7+Tabella1[[#This Row],[QUALITA]]))</f>
        <v>10</v>
      </c>
      <c r="AC12" s="12">
        <f>IF(Tabella1[[#This Row],[SIMPATIA]]="",0,$AJ$8+(($AK$8-$AJ$8)/($AI$8-$AH$8))*(-$AH$8+Tabella1[[#This Row],[SIMPATIA]]))</f>
        <v>7</v>
      </c>
      <c r="AD12" s="12">
        <f>IF(Tabella1[[#This Row],[LOCATION]]="",0,$AJ$9+(($AK$9-$AJ$9)/($AI$9-$AH$9))*(-$AH$9+Tabella1[[#This Row],[LOCATION]]))</f>
        <v>8</v>
      </c>
      <c r="AE12" s="75" t="s">
        <v>672</v>
      </c>
      <c r="AF12" s="73"/>
    </row>
    <row r="13" spans="1:43" ht="14.25" customHeight="1" x14ac:dyDescent="0.25">
      <c r="A13" s="19">
        <f>IFERROR(LARGE(Tabella1[VOTO],Tabella1[[#This Row],[N]]),"")</f>
        <v>7.0588881510381869</v>
      </c>
      <c r="B13" s="18">
        <f>ROW(Tabella1[[#This Row],[NOME1]])-1</f>
        <v>12</v>
      </c>
      <c r="C13" s="95">
        <f>IFERROR(VLOOKUP(Tabella1[[#This Row],[VOTO]],Tabella1[[GRANDE]:[N]],2,FALSE),"")</f>
        <v>12</v>
      </c>
      <c r="D13" s="9" t="s">
        <v>556</v>
      </c>
      <c r="E13" s="9" t="s">
        <v>36</v>
      </c>
      <c r="F13" s="9" t="s">
        <v>247</v>
      </c>
      <c r="G13" s="109">
        <v>13</v>
      </c>
      <c r="H13" s="10">
        <v>0.55902777777777779</v>
      </c>
      <c r="I13" s="105">
        <f>SQRT((UFF.X-Tabella1[[#This Row],[X]])^2+(UFF.Y-Tabella1[[#This Row],[Y]])^2)/1000</f>
        <v>3.4600088542084326</v>
      </c>
      <c r="J13" s="9">
        <v>3</v>
      </c>
      <c r="K13" s="9">
        <v>1</v>
      </c>
      <c r="L13" s="9">
        <v>8</v>
      </c>
      <c r="M13" s="9">
        <v>7</v>
      </c>
      <c r="N13" s="9">
        <v>9</v>
      </c>
      <c r="O13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7.0588881510381869</v>
      </c>
      <c r="P13" s="11" t="s">
        <v>254</v>
      </c>
      <c r="Q13" s="67" t="s">
        <v>310</v>
      </c>
      <c r="R13" s="11" t="s">
        <v>898</v>
      </c>
      <c r="S13" s="34">
        <v>43143</v>
      </c>
      <c r="T13" s="35">
        <v>1</v>
      </c>
      <c r="U13" s="20">
        <v>580747.74</v>
      </c>
      <c r="V13" s="20">
        <v>4998356.0599999996</v>
      </c>
      <c r="W13" s="12">
        <f>IF(Tabella1[[#This Row],[PREZZO]]="",0,$AJ$2+(($AK$2-$AJ$2)/($AI$2-$AH$2))*(-$AH$2+Tabella1[[#This Row],[PREZZO]]))</f>
        <v>5</v>
      </c>
      <c r="X13" s="12">
        <f>IF(Tabella1[[#This Row],[RITORNO]]="",0,$AJ$3+(($AK$3-$AJ$3)/($AI$3/24-$AH$3/24))*(-$AH$3/24+Tabella1[[#This Row],[RITORNO]]))</f>
        <v>7.7777777777777857</v>
      </c>
      <c r="Y13" s="12">
        <f>IF(Tabella1[[#This Row],[KM]]="",0,$AJ$4+(($AK$4-$AJ$4)/($AI$4-$AH$4))*(-$AH$4+Tabella1[[#This Row],[KM]]))</f>
        <v>7.6933274305277113</v>
      </c>
      <c r="Z13" s="14">
        <f>IF(Tabella1[[#This Row],[PARK]]="",0,$AJ$5+(($AK$5-$AJ$5)/($AI$5-$AH$5))*(-$AH$5+Tabella1[[#This Row],[PARK]]))</f>
        <v>7</v>
      </c>
      <c r="AA13" s="12">
        <f>IF(Tabella1[[#This Row],[BUONI]]="",0,$AJ$6+(($AK$6-$AJ$6)/($AI$6-$AH$6))*(-$AH$6+Tabella1[[#This Row],[BUONI]]))</f>
        <v>5</v>
      </c>
      <c r="AB13" s="12">
        <f>IF(Tabella1[[#This Row],[QUALITA]]="",0,$AJ$7+(($AK$7-$AJ$7)/($AI$7-$AH$7))*(-$AH$7+Tabella1[[#This Row],[QUALITA]]))</f>
        <v>8</v>
      </c>
      <c r="AC13" s="12">
        <f>IF(Tabella1[[#This Row],[SIMPATIA]]="",0,$AJ$8+(($AK$8-$AJ$8)/($AI$8-$AH$8))*(-$AH$8+Tabella1[[#This Row],[SIMPATIA]]))</f>
        <v>7</v>
      </c>
      <c r="AD13" s="12">
        <f>IF(Tabella1[[#This Row],[LOCATION]]="",0,$AJ$9+(($AK$9-$AJ$9)/($AI$9-$AH$9))*(-$AH$9+Tabella1[[#This Row],[LOCATION]]))</f>
        <v>9</v>
      </c>
      <c r="AE13" s="75" t="s">
        <v>875</v>
      </c>
      <c r="AF13" s="73"/>
    </row>
    <row r="14" spans="1:43" ht="14.25" customHeight="1" x14ac:dyDescent="0.25">
      <c r="A14" s="19">
        <f>IFERROR(LARGE(Tabella1[VOTO],Tabella1[[#This Row],[N]]),"")</f>
        <v>7.0483746836684036</v>
      </c>
      <c r="B14" s="8">
        <f>ROW(Tabella1[[#This Row],[NOME1]])-1</f>
        <v>13</v>
      </c>
      <c r="C14" s="96">
        <f>IFERROR(VLOOKUP(Tabella1[[#This Row],[VOTO]],Tabella1[[GRANDE]:[N]],2,FALSE),"")</f>
        <v>13</v>
      </c>
      <c r="D14" s="9" t="s">
        <v>40</v>
      </c>
      <c r="E14" s="9" t="s">
        <v>41</v>
      </c>
      <c r="F14" s="9" t="s">
        <v>102</v>
      </c>
      <c r="G14" s="109">
        <v>12</v>
      </c>
      <c r="H14" s="10">
        <v>0.55555555555555558</v>
      </c>
      <c r="I14" s="105">
        <f>SQRT((UFF.X-Tabella1[[#This Row],[X]])^2+(UFF.Y-Tabella1[[#This Row],[Y]])^2)/1000</f>
        <v>1.8242657007410654</v>
      </c>
      <c r="J14" s="9">
        <v>2</v>
      </c>
      <c r="K14" s="9">
        <v>1</v>
      </c>
      <c r="L14" s="9">
        <v>7</v>
      </c>
      <c r="M14" s="9">
        <v>6</v>
      </c>
      <c r="N14" s="9">
        <v>7</v>
      </c>
      <c r="O1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7.0483746836684036</v>
      </c>
      <c r="P14" s="11" t="s">
        <v>130</v>
      </c>
      <c r="Q14" s="67" t="s">
        <v>336</v>
      </c>
      <c r="R14" s="11" t="s">
        <v>279</v>
      </c>
      <c r="S14" s="34">
        <v>42985</v>
      </c>
      <c r="T14" s="35">
        <v>9</v>
      </c>
      <c r="U14" s="13">
        <v>582566.35</v>
      </c>
      <c r="V14" s="13">
        <v>5000178.62</v>
      </c>
      <c r="W14" s="12">
        <f>IF(Tabella1[[#This Row],[PREZZO]]="",0,$AJ$2+(($AK$2-$AJ$2)/($AI$2-$AH$2))*(-$AH$2+Tabella1[[#This Row],[PREZZO]]))</f>
        <v>5.7142857142857144</v>
      </c>
      <c r="X14" s="12">
        <f>IF(Tabella1[[#This Row],[RITORNO]]="",0,$AJ$3+(($AK$3-$AJ$3)/($AI$3/24-$AH$3/24))*(-$AH$3/24+Tabella1[[#This Row],[RITORNO]]))</f>
        <v>8.8888888888888928</v>
      </c>
      <c r="Y14" s="12">
        <f>IF(Tabella1[[#This Row],[KM]]="",0,$AJ$4+(($AK$4-$AJ$4)/($AI$4-$AH$4))*(-$AH$4+Tabella1[[#This Row],[KM]]))</f>
        <v>8.7838228661726223</v>
      </c>
      <c r="Z14" s="14">
        <f>IF(Tabella1[[#This Row],[PARK]]="",0,$AJ$5+(($AK$5-$AJ$5)/($AI$5-$AH$5))*(-$AH$5+Tabella1[[#This Row],[PARK]]))</f>
        <v>8</v>
      </c>
      <c r="AA14" s="12">
        <f>IF(Tabella1[[#This Row],[BUONI]]="",0,$AJ$6+(($AK$6-$AJ$6)/($AI$6-$AH$6))*(-$AH$6+Tabella1[[#This Row],[BUONI]]))</f>
        <v>5</v>
      </c>
      <c r="AB14" s="12">
        <f>IF(Tabella1[[#This Row],[QUALITA]]="",0,$AJ$7+(($AK$7-$AJ$7)/($AI$7-$AH$7))*(-$AH$7+Tabella1[[#This Row],[QUALITA]]))</f>
        <v>7</v>
      </c>
      <c r="AC14" s="12">
        <f>IF(Tabella1[[#This Row],[SIMPATIA]]="",0,$AJ$8+(($AK$8-$AJ$8)/($AI$8-$AH$8))*(-$AH$8+Tabella1[[#This Row],[SIMPATIA]]))</f>
        <v>6</v>
      </c>
      <c r="AD14" s="12">
        <f>IF(Tabella1[[#This Row],[LOCATION]]="",0,$AJ$9+(($AK$9-$AJ$9)/($AI$9-$AH$9))*(-$AH$9+Tabella1[[#This Row],[LOCATION]]))</f>
        <v>7</v>
      </c>
      <c r="AE14" s="75" t="s">
        <v>395</v>
      </c>
      <c r="AF14" s="73"/>
    </row>
    <row r="15" spans="1:43" ht="14.25" customHeight="1" x14ac:dyDescent="0.25">
      <c r="A15" s="19">
        <f>IFERROR(LARGE(Tabella1[VOTO],Tabella1[[#This Row],[N]]),"")</f>
        <v>7.0299437511839731</v>
      </c>
      <c r="B15" s="18">
        <f>ROW(Tabella1[[#This Row],[NOME1]])-1</f>
        <v>14</v>
      </c>
      <c r="C15" s="95">
        <f>IFERROR(VLOOKUP(Tabella1[[#This Row],[VOTO]],Tabella1[[GRANDE]:[N]],2,FALSE),"")</f>
        <v>14</v>
      </c>
      <c r="D15" s="9" t="s">
        <v>677</v>
      </c>
      <c r="E15" s="9" t="s">
        <v>36</v>
      </c>
      <c r="F15" s="9" t="s">
        <v>148</v>
      </c>
      <c r="G15" s="109">
        <v>12</v>
      </c>
      <c r="H15" s="10">
        <v>0.56597222222222221</v>
      </c>
      <c r="I15" s="105">
        <f>SQRT((UFF.X-Tabella1[[#This Row],[X]])^2+(UFF.Y-Tabella1[[#This Row],[Y]])^2)/1000</f>
        <v>9.0454368905542477</v>
      </c>
      <c r="J15" s="9">
        <v>1</v>
      </c>
      <c r="K15" s="9">
        <v>1</v>
      </c>
      <c r="L15" s="9">
        <v>10</v>
      </c>
      <c r="M15" s="9">
        <v>7</v>
      </c>
      <c r="N15" s="9">
        <v>10</v>
      </c>
      <c r="O15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7.0299437511839731</v>
      </c>
      <c r="P15" s="11" t="s">
        <v>481</v>
      </c>
      <c r="Q15" s="67" t="s">
        <v>480</v>
      </c>
      <c r="R15" s="11"/>
      <c r="S15" s="34">
        <v>43076</v>
      </c>
      <c r="T15" s="35">
        <v>1</v>
      </c>
      <c r="U15" s="13">
        <v>575203.79</v>
      </c>
      <c r="V15" s="13">
        <v>5000811.37</v>
      </c>
      <c r="W15" s="12">
        <f>IF(Tabella1[[#This Row],[PREZZO]]="",0,$AJ$2+(($AK$2-$AJ$2)/($AI$2-$AH$2))*(-$AH$2+Tabella1[[#This Row],[PREZZO]]))</f>
        <v>5.7142857142857144</v>
      </c>
      <c r="X15" s="12">
        <f>IF(Tabella1[[#This Row],[RITORNO]]="",0,$AJ$3+(($AK$3-$AJ$3)/($AI$3/24-$AH$3/24))*(-$AH$3/24+Tabella1[[#This Row],[RITORNO]]))</f>
        <v>5.5555555555555713</v>
      </c>
      <c r="Y15" s="12">
        <f>IF(Tabella1[[#This Row],[KM]]="",0,$AJ$4+(($AK$4-$AJ$4)/($AI$4-$AH$4))*(-$AH$4+Tabella1[[#This Row],[KM]]))</f>
        <v>3.9697087396305015</v>
      </c>
      <c r="Z15" s="14">
        <f>IF(Tabella1[[#This Row],[PARK]]="",0,$AJ$5+(($AK$5-$AJ$5)/($AI$5-$AH$5))*(-$AH$5+Tabella1[[#This Row],[PARK]]))</f>
        <v>9</v>
      </c>
      <c r="AA15" s="12">
        <f>IF(Tabella1[[#This Row],[BUONI]]="",0,$AJ$6+(($AK$6-$AJ$6)/($AI$6-$AH$6))*(-$AH$6+Tabella1[[#This Row],[BUONI]]))</f>
        <v>5</v>
      </c>
      <c r="AB15" s="12">
        <f>IF(Tabella1[[#This Row],[QUALITA]]="",0,$AJ$7+(($AK$7-$AJ$7)/($AI$7-$AH$7))*(-$AH$7+Tabella1[[#This Row],[QUALITA]]))</f>
        <v>10</v>
      </c>
      <c r="AC15" s="12">
        <f>IF(Tabella1[[#This Row],[SIMPATIA]]="",0,$AJ$8+(($AK$8-$AJ$8)/($AI$8-$AH$8))*(-$AH$8+Tabella1[[#This Row],[SIMPATIA]]))</f>
        <v>7</v>
      </c>
      <c r="AD15" s="12">
        <f>IF(Tabella1[[#This Row],[LOCATION]]="",0,$AJ$9+(($AK$9-$AJ$9)/($AI$9-$AH$9))*(-$AH$9+Tabella1[[#This Row],[LOCATION]]))</f>
        <v>10</v>
      </c>
      <c r="AE15" s="75" t="s">
        <v>479</v>
      </c>
      <c r="AF15" s="73"/>
    </row>
    <row r="16" spans="1:43" ht="14.25" customHeight="1" thickBot="1" x14ac:dyDescent="0.3">
      <c r="A16" s="19">
        <f>IFERROR(LARGE(Tabella1[VOTO],Tabella1[[#This Row],[N]]),"")</f>
        <v>7.0225773772803688</v>
      </c>
      <c r="B16" s="8">
        <f>ROW(Tabella1[[#This Row],[NOME1]])-1</f>
        <v>15</v>
      </c>
      <c r="C16" s="96">
        <f>IFERROR(VLOOKUP(Tabella1[[#This Row],[VOTO]],Tabella1[[GRANDE]:[N]],2,FALSE),"")</f>
        <v>15</v>
      </c>
      <c r="D16" s="9" t="s">
        <v>538</v>
      </c>
      <c r="E16" s="9" t="s">
        <v>36</v>
      </c>
      <c r="F16" s="9" t="s">
        <v>539</v>
      </c>
      <c r="G16" s="109">
        <v>12</v>
      </c>
      <c r="H16" s="10">
        <v>0.55902777777777779</v>
      </c>
      <c r="I16" s="105">
        <f>SQRT((UFF.X-Tabella1[[#This Row],[X]])^2+(UFF.Y-Tabella1[[#This Row],[Y]])^2)/1000</f>
        <v>3.4671667107308242</v>
      </c>
      <c r="J16" s="9">
        <v>0</v>
      </c>
      <c r="K16" s="9">
        <v>1</v>
      </c>
      <c r="L16" s="9">
        <v>7</v>
      </c>
      <c r="M16" s="9">
        <v>6</v>
      </c>
      <c r="N16" s="9">
        <v>7</v>
      </c>
      <c r="O1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7.0225773772803688</v>
      </c>
      <c r="P16" s="11" t="s">
        <v>130</v>
      </c>
      <c r="Q16" s="67" t="s">
        <v>7</v>
      </c>
      <c r="R16" s="11" t="s">
        <v>671</v>
      </c>
      <c r="S16" s="34">
        <v>43137</v>
      </c>
      <c r="T16" s="35">
        <v>3</v>
      </c>
      <c r="U16" s="13">
        <v>580707</v>
      </c>
      <c r="V16" s="13">
        <v>4999891</v>
      </c>
      <c r="W16" s="12">
        <f>IF(Tabella1[[#This Row],[PREZZO]]="",0,$AJ$2+(($AK$2-$AJ$2)/($AI$2-$AH$2))*(-$AH$2+Tabella1[[#This Row],[PREZZO]]))</f>
        <v>5.7142857142857144</v>
      </c>
      <c r="X16" s="12">
        <f>IF(Tabella1[[#This Row],[RITORNO]]="",0,$AJ$3+(($AK$3-$AJ$3)/($AI$3/24-$AH$3/24))*(-$AH$3/24+Tabella1[[#This Row],[RITORNO]]))</f>
        <v>7.7777777777777857</v>
      </c>
      <c r="Y16" s="12">
        <f>IF(Tabella1[[#This Row],[KM]]="",0,$AJ$4+(($AK$4-$AJ$4)/($AI$4-$AH$4))*(-$AH$4+Tabella1[[#This Row],[KM]]))</f>
        <v>7.6885555261794503</v>
      </c>
      <c r="Z16" s="14">
        <f>IF(Tabella1[[#This Row],[PARK]]="",0,$AJ$5+(($AK$5-$AJ$5)/($AI$5-$AH$5))*(-$AH$5+Tabella1[[#This Row],[PARK]]))</f>
        <v>10</v>
      </c>
      <c r="AA16" s="12">
        <f>IF(Tabella1[[#This Row],[BUONI]]="",0,$AJ$6+(($AK$6-$AJ$6)/($AI$6-$AH$6))*(-$AH$6+Tabella1[[#This Row],[BUONI]]))</f>
        <v>5</v>
      </c>
      <c r="AB16" s="12">
        <f>IF(Tabella1[[#This Row],[QUALITA]]="",0,$AJ$7+(($AK$7-$AJ$7)/($AI$7-$AH$7))*(-$AH$7+Tabella1[[#This Row],[QUALITA]]))</f>
        <v>7</v>
      </c>
      <c r="AC16" s="12">
        <f>IF(Tabella1[[#This Row],[SIMPATIA]]="",0,$AJ$8+(($AK$8-$AJ$8)/($AI$8-$AH$8))*(-$AH$8+Tabella1[[#This Row],[SIMPATIA]]))</f>
        <v>6</v>
      </c>
      <c r="AD16" s="12">
        <f>IF(Tabella1[[#This Row],[LOCATION]]="",0,$AJ$9+(($AK$9-$AJ$9)/($AI$9-$AH$9))*(-$AH$9+Tabella1[[#This Row],[LOCATION]]))</f>
        <v>7</v>
      </c>
      <c r="AE16" s="75" t="s">
        <v>540</v>
      </c>
      <c r="AF16" s="73"/>
    </row>
    <row r="17" spans="1:37" ht="14.25" customHeight="1" thickBot="1" x14ac:dyDescent="0.3">
      <c r="A17" s="19">
        <f>IFERROR(LARGE(Tabella1[VOTO],Tabella1[[#This Row],[N]]),"")</f>
        <v>7.0171258217845223</v>
      </c>
      <c r="B17" s="8">
        <f>ROW(Tabella1[[#This Row],[NOME1]])-1</f>
        <v>16</v>
      </c>
      <c r="C17" s="96">
        <f>IFERROR(VLOOKUP(Tabella1[[#This Row],[VOTO]],Tabella1[[GRANDE]:[N]],2,FALSE),"")</f>
        <v>16</v>
      </c>
      <c r="D17" s="9" t="s">
        <v>521</v>
      </c>
      <c r="E17" s="9" t="s">
        <v>522</v>
      </c>
      <c r="F17" s="9" t="s">
        <v>92</v>
      </c>
      <c r="G17" s="109">
        <v>7</v>
      </c>
      <c r="H17" s="10">
        <v>0.5625</v>
      </c>
      <c r="I17" s="105">
        <f>SQRT((UFF.X-Tabella1[[#This Row],[X]])^2+(UFF.Y-Tabella1[[#This Row],[Y]])^2)/1000</f>
        <v>4.2230615671571732</v>
      </c>
      <c r="J17" s="9">
        <v>1</v>
      </c>
      <c r="K17" s="9">
        <v>0</v>
      </c>
      <c r="L17" s="9">
        <v>8</v>
      </c>
      <c r="M17" s="9">
        <v>8</v>
      </c>
      <c r="N17" s="9">
        <v>8</v>
      </c>
      <c r="O1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7.0171258217845223</v>
      </c>
      <c r="P17" s="11" t="s">
        <v>166</v>
      </c>
      <c r="Q17" s="67" t="s">
        <v>524</v>
      </c>
      <c r="R17" s="11"/>
      <c r="S17" s="34">
        <v>43115</v>
      </c>
      <c r="T17" s="35">
        <v>3</v>
      </c>
      <c r="U17" s="13">
        <v>580011</v>
      </c>
      <c r="V17" s="13">
        <v>4998157</v>
      </c>
      <c r="W17" s="12">
        <f>IF(Tabella1[[#This Row],[PREZZO]]="",0,$AJ$2+(($AK$2-$AJ$2)/($AI$2-$AH$2))*(-$AH$2+Tabella1[[#This Row],[PREZZO]]))</f>
        <v>9.2857142857142865</v>
      </c>
      <c r="X17" s="12">
        <f>IF(Tabella1[[#This Row],[RITORNO]]="",0,$AJ$3+(($AK$3-$AJ$3)/($AI$3/24-$AH$3/24))*(-$AH$3/24+Tabella1[[#This Row],[RITORNO]]))</f>
        <v>6.6666666666666785</v>
      </c>
      <c r="Y17" s="12">
        <f>IF(Tabella1[[#This Row],[KM]]="",0,$AJ$4+(($AK$4-$AJ$4)/($AI$4-$AH$4))*(-$AH$4+Tabella1[[#This Row],[KM]]))</f>
        <v>7.1846256218952167</v>
      </c>
      <c r="Z17" s="14">
        <f>IF(Tabella1[[#This Row],[PARK]]="",0,$AJ$5+(($AK$5-$AJ$5)/($AI$5-$AH$5))*(-$AH$5+Tabella1[[#This Row],[PARK]]))</f>
        <v>9</v>
      </c>
      <c r="AA17" s="12">
        <f>IF(Tabella1[[#This Row],[BUONI]]="",0,$AJ$6+(($AK$6-$AJ$6)/($AI$6-$AH$6))*(-$AH$6+Tabella1[[#This Row],[BUONI]]))</f>
        <v>0</v>
      </c>
      <c r="AB17" s="12">
        <f>IF(Tabella1[[#This Row],[QUALITA]]="",0,$AJ$7+(($AK$7-$AJ$7)/($AI$7-$AH$7))*(-$AH$7+Tabella1[[#This Row],[QUALITA]]))</f>
        <v>8</v>
      </c>
      <c r="AC17" s="12">
        <f>IF(Tabella1[[#This Row],[SIMPATIA]]="",0,$AJ$8+(($AK$8-$AJ$8)/($AI$8-$AH$8))*(-$AH$8+Tabella1[[#This Row],[SIMPATIA]]))</f>
        <v>8</v>
      </c>
      <c r="AD17" s="12">
        <f>IF(Tabella1[[#This Row],[LOCATION]]="",0,$AJ$9+(($AK$9-$AJ$9)/($AI$9-$AH$9))*(-$AH$9+Tabella1[[#This Row],[LOCATION]]))</f>
        <v>8</v>
      </c>
      <c r="AE17" s="75" t="s">
        <v>523</v>
      </c>
      <c r="AF17" s="73"/>
      <c r="AG17" s="85" t="s">
        <v>463</v>
      </c>
      <c r="AH17" s="120">
        <v>584104</v>
      </c>
      <c r="AI17" s="121"/>
      <c r="AJ17" s="120">
        <v>4999197</v>
      </c>
      <c r="AK17" s="121"/>
    </row>
    <row r="18" spans="1:37" ht="14.25" customHeight="1" x14ac:dyDescent="0.25">
      <c r="A18" s="19">
        <f>IFERROR(LARGE(Tabella1[VOTO],Tabella1[[#This Row],[N]]),"")</f>
        <v>6.9865425175131985</v>
      </c>
      <c r="B18" s="8">
        <f>ROW(Tabella1[[#This Row],[NOME1]])-1</f>
        <v>17</v>
      </c>
      <c r="C18" s="95">
        <f>IFERROR(VLOOKUP(Tabella1[[#This Row],[VOTO]],Tabella1[[GRANDE]:[N]],2,FALSE),"")</f>
        <v>17</v>
      </c>
      <c r="D18" s="9" t="s">
        <v>709</v>
      </c>
      <c r="E18" s="9" t="s">
        <v>36</v>
      </c>
      <c r="F18" s="9" t="s">
        <v>151</v>
      </c>
      <c r="G18" s="109">
        <v>11</v>
      </c>
      <c r="H18" s="10">
        <v>0.56944444444444442</v>
      </c>
      <c r="I18" s="105">
        <f>SQRT((UFF.X-Tabella1[[#This Row],[X]])^2+(UFF.Y-Tabella1[[#This Row],[Y]])^2)/1000</f>
        <v>8.9710135993654578</v>
      </c>
      <c r="J18" s="35">
        <v>0</v>
      </c>
      <c r="K18" s="35">
        <v>1</v>
      </c>
      <c r="L18" s="9">
        <v>10</v>
      </c>
      <c r="M18" s="9">
        <v>7</v>
      </c>
      <c r="N18" s="9">
        <v>9</v>
      </c>
      <c r="O1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6.9865425175131985</v>
      </c>
      <c r="P18" s="11" t="s">
        <v>258</v>
      </c>
      <c r="Q18" s="67" t="s">
        <v>471</v>
      </c>
      <c r="R18" s="11"/>
      <c r="S18" s="34">
        <v>43081</v>
      </c>
      <c r="T18" s="35">
        <v>1</v>
      </c>
      <c r="U18" s="55">
        <v>575382</v>
      </c>
      <c r="V18" s="55">
        <v>5001296</v>
      </c>
      <c r="W18" s="12">
        <f>IF(Tabella1[[#This Row],[PREZZO]]="",0,$AJ$2+(($AK$2-$AJ$2)/($AI$2-$AH$2))*(-$AH$2+Tabella1[[#This Row],[PREZZO]]))</f>
        <v>6.4285714285714288</v>
      </c>
      <c r="X18" s="12">
        <f>IF(Tabella1[[#This Row],[RITORNO]]="",0,$AJ$3+(($AK$3-$AJ$3)/($AI$3/24-$AH$3/24))*(-$AH$3/24+Tabella1[[#This Row],[RITORNO]]))</f>
        <v>4.4444444444444642</v>
      </c>
      <c r="Y18" s="12">
        <f>IF(Tabella1[[#This Row],[KM]]="",0,$AJ$4+(($AK$4-$AJ$4)/($AI$4-$AH$4))*(-$AH$4+Tabella1[[#This Row],[KM]]))</f>
        <v>4.0193242670896945</v>
      </c>
      <c r="Z18" s="14">
        <f>IF(Tabella1[[#This Row],[PARK]]="",0,$AJ$5+(($AK$5-$AJ$5)/($AI$5-$AH$5))*(-$AH$5+Tabella1[[#This Row],[PARK]]))</f>
        <v>10</v>
      </c>
      <c r="AA18" s="12">
        <f>IF(Tabella1[[#This Row],[BUONI]]="",0,$AJ$6+(($AK$6-$AJ$6)/($AI$6-$AH$6))*(-$AH$6+Tabella1[[#This Row],[BUONI]]))</f>
        <v>5</v>
      </c>
      <c r="AB18" s="12">
        <f>IF(Tabella1[[#This Row],[QUALITA]]="",0,$AJ$7+(($AK$7-$AJ$7)/($AI$7-$AH$7))*(-$AH$7+Tabella1[[#This Row],[QUALITA]]))</f>
        <v>10</v>
      </c>
      <c r="AC18" s="12">
        <f>IF(Tabella1[[#This Row],[SIMPATIA]]="",0,$AJ$8+(($AK$8-$AJ$8)/($AI$8-$AH$8))*(-$AH$8+Tabella1[[#This Row],[SIMPATIA]]))</f>
        <v>7</v>
      </c>
      <c r="AD18" s="12">
        <f>IF(Tabella1[[#This Row],[LOCATION]]="",0,$AJ$9+(($AK$9-$AJ$9)/($AI$9-$AH$9))*(-$AH$9+Tabella1[[#This Row],[LOCATION]]))</f>
        <v>9</v>
      </c>
      <c r="AE18" s="75" t="s">
        <v>472</v>
      </c>
      <c r="AF18" s="73"/>
    </row>
    <row r="19" spans="1:37" ht="14.25" customHeight="1" x14ac:dyDescent="0.25">
      <c r="A19" s="19">
        <f>IFERROR(LARGE(Tabella1[VOTO],Tabella1[[#This Row],[N]]),"")</f>
        <v>6.9784023463929179</v>
      </c>
      <c r="B19" s="8">
        <f>ROW(Tabella1[[#This Row],[NOME1]])-1</f>
        <v>18</v>
      </c>
      <c r="C19" s="96">
        <f>IFERROR(VLOOKUP(Tabella1[[#This Row],[VOTO]],Tabella1[[GRANDE]:[N]],2,FALSE),"")</f>
        <v>18</v>
      </c>
      <c r="D19" s="9" t="s">
        <v>86</v>
      </c>
      <c r="E19" s="9" t="s">
        <v>87</v>
      </c>
      <c r="F19" s="9" t="s">
        <v>97</v>
      </c>
      <c r="G19" s="109">
        <v>8</v>
      </c>
      <c r="H19" s="10">
        <v>0.55902777777777779</v>
      </c>
      <c r="I19" s="105">
        <f>SQRT((UFF.X-Tabella1[[#This Row],[X]])^2+(UFF.Y-Tabella1[[#This Row],[Y]])^2)/1000</f>
        <v>2.2829813670945192</v>
      </c>
      <c r="J19" s="9">
        <v>1</v>
      </c>
      <c r="K19" s="9">
        <v>1</v>
      </c>
      <c r="L19" s="9">
        <v>6</v>
      </c>
      <c r="M19" s="9">
        <v>6</v>
      </c>
      <c r="N19" s="9">
        <v>5</v>
      </c>
      <c r="O1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6.9784023463929179</v>
      </c>
      <c r="P19" s="11" t="s">
        <v>166</v>
      </c>
      <c r="Q19" s="67" t="s">
        <v>342</v>
      </c>
      <c r="R19" s="11" t="s">
        <v>196</v>
      </c>
      <c r="S19" s="34">
        <v>42514</v>
      </c>
      <c r="T19" s="35">
        <v>4</v>
      </c>
      <c r="U19" s="13">
        <v>582061.25</v>
      </c>
      <c r="V19" s="13">
        <v>4998177.5999999996</v>
      </c>
      <c r="W19" s="12">
        <f>IF(Tabella1[[#This Row],[PREZZO]]="",0,$AJ$2+(($AK$2-$AJ$2)/($AI$2-$AH$2))*(-$AH$2+Tabella1[[#This Row],[PREZZO]]))</f>
        <v>8.5714285714285712</v>
      </c>
      <c r="X19" s="12">
        <f>IF(Tabella1[[#This Row],[RITORNO]]="",0,$AJ$3+(($AK$3-$AJ$3)/($AI$3/24-$AH$3/24))*(-$AH$3/24+Tabella1[[#This Row],[RITORNO]]))</f>
        <v>7.7777777777777857</v>
      </c>
      <c r="Y19" s="12">
        <f>IF(Tabella1[[#This Row],[KM]]="",0,$AJ$4+(($AK$4-$AJ$4)/($AI$4-$AH$4))*(-$AH$4+Tabella1[[#This Row],[KM]]))</f>
        <v>8.4780124219369863</v>
      </c>
      <c r="Z19" s="14">
        <f>IF(Tabella1[[#This Row],[PARK]]="",0,$AJ$5+(($AK$5-$AJ$5)/($AI$5-$AH$5))*(-$AH$5+Tabella1[[#This Row],[PARK]]))</f>
        <v>9</v>
      </c>
      <c r="AA19" s="12">
        <f>IF(Tabella1[[#This Row],[BUONI]]="",0,$AJ$6+(($AK$6-$AJ$6)/($AI$6-$AH$6))*(-$AH$6+Tabella1[[#This Row],[BUONI]]))</f>
        <v>5</v>
      </c>
      <c r="AB19" s="12">
        <f>IF(Tabella1[[#This Row],[QUALITA]]="",0,$AJ$7+(($AK$7-$AJ$7)/($AI$7-$AH$7))*(-$AH$7+Tabella1[[#This Row],[QUALITA]]))</f>
        <v>6</v>
      </c>
      <c r="AC19" s="12">
        <f>IF(Tabella1[[#This Row],[SIMPATIA]]="",0,$AJ$8+(($AK$8-$AJ$8)/($AI$8-$AH$8))*(-$AH$8+Tabella1[[#This Row],[SIMPATIA]]))</f>
        <v>6</v>
      </c>
      <c r="AD19" s="12">
        <f>IF(Tabella1[[#This Row],[LOCATION]]="",0,$AJ$9+(($AK$9-$AJ$9)/($AI$9-$AH$9))*(-$AH$9+Tabella1[[#This Row],[LOCATION]]))</f>
        <v>5</v>
      </c>
      <c r="AE19" s="75" t="s">
        <v>373</v>
      </c>
      <c r="AF19" s="73"/>
    </row>
    <row r="20" spans="1:37" ht="14.25" customHeight="1" x14ac:dyDescent="0.25">
      <c r="A20" s="19">
        <f>IFERROR(LARGE(Tabella1[VOTO],Tabella1[[#This Row],[N]]),"")</f>
        <v>6.9466773375571167</v>
      </c>
      <c r="B20" s="8">
        <f>ROW(Tabella1[[#This Row],[NOME1]])-1</f>
        <v>19</v>
      </c>
      <c r="C20" s="96">
        <f>IFERROR(VLOOKUP(Tabella1[[#This Row],[VOTO]],Tabella1[[GRANDE]:[N]],2,FALSE),"")</f>
        <v>19</v>
      </c>
      <c r="D20" s="9" t="s">
        <v>683</v>
      </c>
      <c r="E20" s="9" t="s">
        <v>37</v>
      </c>
      <c r="F20" s="9" t="s">
        <v>31</v>
      </c>
      <c r="G20" s="109">
        <v>10</v>
      </c>
      <c r="H20" s="10">
        <v>0.55902777777777779</v>
      </c>
      <c r="I20" s="105">
        <f>SQRT((UFF.X-Tabella1[[#This Row],[X]])^2+(UFF.Y-Tabella1[[#This Row],[Y]])^2)/1000</f>
        <v>5.0208243302669899</v>
      </c>
      <c r="J20" s="9">
        <v>1</v>
      </c>
      <c r="K20" s="9">
        <v>1</v>
      </c>
      <c r="L20" s="9">
        <v>7</v>
      </c>
      <c r="M20" s="9">
        <v>7</v>
      </c>
      <c r="N20" s="9">
        <v>6</v>
      </c>
      <c r="O2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6.9466773375571167</v>
      </c>
      <c r="P20" s="11" t="s">
        <v>130</v>
      </c>
      <c r="Q20" s="67" t="s">
        <v>767</v>
      </c>
      <c r="R20" s="11" t="s">
        <v>536</v>
      </c>
      <c r="S20" s="34">
        <v>43125</v>
      </c>
      <c r="T20" s="35">
        <v>2</v>
      </c>
      <c r="U20" s="13">
        <v>579559.23</v>
      </c>
      <c r="V20" s="13">
        <v>5001330.95</v>
      </c>
      <c r="W20" s="12">
        <f>IF(Tabella1[[#This Row],[PREZZO]]="",0,$AJ$2+(($AK$2-$AJ$2)/($AI$2-$AH$2))*(-$AH$2+Tabella1[[#This Row],[PREZZO]]))</f>
        <v>7.1428571428571432</v>
      </c>
      <c r="X20" s="12">
        <f>IF(Tabella1[[#This Row],[RITORNO]]="",0,$AJ$3+(($AK$3-$AJ$3)/($AI$3/24-$AH$3/24))*(-$AH$3/24+Tabella1[[#This Row],[RITORNO]]))</f>
        <v>7.7777777777777857</v>
      </c>
      <c r="Y20" s="12">
        <f>IF(Tabella1[[#This Row],[KM]]="",0,$AJ$4+(($AK$4-$AJ$4)/($AI$4-$AH$4))*(-$AH$4+Tabella1[[#This Row],[KM]]))</f>
        <v>6.6527837798220064</v>
      </c>
      <c r="Z20" s="14">
        <f>IF(Tabella1[[#This Row],[PARK]]="",0,$AJ$5+(($AK$5-$AJ$5)/($AI$5-$AH$5))*(-$AH$5+Tabella1[[#This Row],[PARK]]))</f>
        <v>9</v>
      </c>
      <c r="AA20" s="12">
        <f>IF(Tabella1[[#This Row],[BUONI]]="",0,$AJ$6+(($AK$6-$AJ$6)/($AI$6-$AH$6))*(-$AH$6+Tabella1[[#This Row],[BUONI]]))</f>
        <v>5</v>
      </c>
      <c r="AB20" s="12">
        <f>IF(Tabella1[[#This Row],[QUALITA]]="",0,$AJ$7+(($AK$7-$AJ$7)/($AI$7-$AH$7))*(-$AH$7+Tabella1[[#This Row],[QUALITA]]))</f>
        <v>7</v>
      </c>
      <c r="AC20" s="12">
        <f>IF(Tabella1[[#This Row],[SIMPATIA]]="",0,$AJ$8+(($AK$8-$AJ$8)/($AI$8-$AH$8))*(-$AH$8+Tabella1[[#This Row],[SIMPATIA]]))</f>
        <v>7</v>
      </c>
      <c r="AD20" s="12">
        <f>IF(Tabella1[[#This Row],[LOCATION]]="",0,$AJ$9+(($AK$9-$AJ$9)/($AI$9-$AH$9))*(-$AH$9+Tabella1[[#This Row],[LOCATION]]))</f>
        <v>6</v>
      </c>
      <c r="AE20" s="75" t="s">
        <v>537</v>
      </c>
      <c r="AF20" s="73"/>
    </row>
    <row r="21" spans="1:37" ht="14.25" customHeight="1" x14ac:dyDescent="0.25">
      <c r="A21" s="19">
        <f>IFERROR(LARGE(Tabella1[VOTO],Tabella1[[#This Row],[N]]),"")</f>
        <v>6.9374502792271544</v>
      </c>
      <c r="B21" s="18">
        <f>ROW(Tabella1[[#This Row],[NOME1]])-1</f>
        <v>20</v>
      </c>
      <c r="C21" s="95">
        <f>IFERROR(VLOOKUP(Tabella1[[#This Row],[VOTO]],Tabella1[[GRANDE]:[N]],2,FALSE),"")</f>
        <v>20</v>
      </c>
      <c r="D21" s="9" t="s">
        <v>271</v>
      </c>
      <c r="E21" s="9" t="s">
        <v>272</v>
      </c>
      <c r="F21" s="9" t="s">
        <v>275</v>
      </c>
      <c r="G21" s="109">
        <v>9</v>
      </c>
      <c r="H21" s="10">
        <v>0.55902777777777779</v>
      </c>
      <c r="I21" s="105">
        <f>SQRT((UFF.X-Tabella1[[#This Row],[X]])^2+(UFF.Y-Tabella1[[#This Row],[Y]])^2)/1000</f>
        <v>7.702977601655121</v>
      </c>
      <c r="J21" s="9">
        <v>1</v>
      </c>
      <c r="K21" s="9">
        <v>1</v>
      </c>
      <c r="L21" s="9">
        <v>8</v>
      </c>
      <c r="M21" s="9">
        <v>7</v>
      </c>
      <c r="N21" s="9">
        <v>6</v>
      </c>
      <c r="O21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6.9374502792271544</v>
      </c>
      <c r="P21" s="11" t="s">
        <v>166</v>
      </c>
      <c r="Q21" s="67" t="s">
        <v>344</v>
      </c>
      <c r="R21" s="11" t="s">
        <v>280</v>
      </c>
      <c r="S21" s="34">
        <v>43066</v>
      </c>
      <c r="T21" s="35">
        <v>10</v>
      </c>
      <c r="U21" s="20">
        <v>576842.19999999995</v>
      </c>
      <c r="V21" s="20">
        <v>5001766.46</v>
      </c>
      <c r="W21" s="12">
        <f>IF(Tabella1[[#This Row],[PREZZO]]="",0,$AJ$2+(($AK$2-$AJ$2)/($AI$2-$AH$2))*(-$AH$2+Tabella1[[#This Row],[PREZZO]]))</f>
        <v>7.8571428571428577</v>
      </c>
      <c r="X21" s="12">
        <f>IF(Tabella1[[#This Row],[RITORNO]]="",0,$AJ$3+(($AK$3-$AJ$3)/($AI$3/24-$AH$3/24))*(-$AH$3/24+Tabella1[[#This Row],[RITORNO]]))</f>
        <v>7.7777777777777857</v>
      </c>
      <c r="Y21" s="12">
        <f>IF(Tabella1[[#This Row],[KM]]="",0,$AJ$4+(($AK$4-$AJ$4)/($AI$4-$AH$4))*(-$AH$4+Tabella1[[#This Row],[KM]]))</f>
        <v>4.8646815988965857</v>
      </c>
      <c r="Z21" s="14">
        <f>IF(Tabella1[[#This Row],[PARK]]="",0,$AJ$5+(($AK$5-$AJ$5)/($AI$5-$AH$5))*(-$AH$5+Tabella1[[#This Row],[PARK]]))</f>
        <v>9</v>
      </c>
      <c r="AA21" s="12">
        <f>IF(Tabella1[[#This Row],[BUONI]]="",0,$AJ$6+(($AK$6-$AJ$6)/($AI$6-$AH$6))*(-$AH$6+Tabella1[[#This Row],[BUONI]]))</f>
        <v>5</v>
      </c>
      <c r="AB21" s="12">
        <f>IF(Tabella1[[#This Row],[QUALITA]]="",0,$AJ$7+(($AK$7-$AJ$7)/($AI$7-$AH$7))*(-$AH$7+Tabella1[[#This Row],[QUALITA]]))</f>
        <v>8</v>
      </c>
      <c r="AC21" s="12">
        <f>IF(Tabella1[[#This Row],[SIMPATIA]]="",0,$AJ$8+(($AK$8-$AJ$8)/($AI$8-$AH$8))*(-$AH$8+Tabella1[[#This Row],[SIMPATIA]]))</f>
        <v>7</v>
      </c>
      <c r="AD21" s="12">
        <f>IF(Tabella1[[#This Row],[LOCATION]]="",0,$AJ$9+(($AK$9-$AJ$9)/($AI$9-$AH$9))*(-$AH$9+Tabella1[[#This Row],[LOCATION]]))</f>
        <v>6</v>
      </c>
      <c r="AE21" s="75" t="s">
        <v>367</v>
      </c>
      <c r="AF21" s="73"/>
    </row>
    <row r="22" spans="1:37" ht="14.25" customHeight="1" x14ac:dyDescent="0.25">
      <c r="A22" s="19">
        <f>IFERROR(LARGE(Tabella1[VOTO],Tabella1[[#This Row],[N]]),"")</f>
        <v>6.916310347094984</v>
      </c>
      <c r="B22" s="8">
        <f>ROW(Tabella1[[#This Row],[NOME1]])-1</f>
        <v>21</v>
      </c>
      <c r="C22" s="96">
        <f>IFERROR(VLOOKUP(Tabella1[[#This Row],[VOTO]],Tabella1[[GRANDE]:[N]],2,FALSE),"")</f>
        <v>21</v>
      </c>
      <c r="D22" s="9" t="s">
        <v>2</v>
      </c>
      <c r="E22" s="9" t="s">
        <v>33</v>
      </c>
      <c r="F22" s="9" t="s">
        <v>103</v>
      </c>
      <c r="G22" s="109">
        <v>8</v>
      </c>
      <c r="H22" s="10">
        <v>0.55555555555555558</v>
      </c>
      <c r="I22" s="105">
        <f>SQRT((UFF.X-Tabella1[[#This Row],[X]])^2+(UFF.Y-Tabella1[[#This Row],[Y]])^2)/1000</f>
        <v>4.6947520253363804</v>
      </c>
      <c r="J22" s="9">
        <v>3</v>
      </c>
      <c r="K22" s="9">
        <v>1</v>
      </c>
      <c r="L22" s="9">
        <v>6</v>
      </c>
      <c r="M22" s="9">
        <v>7</v>
      </c>
      <c r="N22" s="9">
        <v>6</v>
      </c>
      <c r="O2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6.916310347094984</v>
      </c>
      <c r="P22" s="11" t="s">
        <v>166</v>
      </c>
      <c r="Q22" s="67" t="s">
        <v>337</v>
      </c>
      <c r="R22" s="9" t="s">
        <v>180</v>
      </c>
      <c r="S22" s="34">
        <v>42517</v>
      </c>
      <c r="T22" s="35">
        <v>3</v>
      </c>
      <c r="U22" s="13">
        <v>579441.37</v>
      </c>
      <c r="V22" s="13">
        <v>4998648.75</v>
      </c>
      <c r="W22" s="12">
        <f>IF(Tabella1[[#This Row],[PREZZO]]="",0,$AJ$2+(($AK$2-$AJ$2)/($AI$2-$AH$2))*(-$AH$2+Tabella1[[#This Row],[PREZZO]]))</f>
        <v>8.5714285714285712</v>
      </c>
      <c r="X22" s="12">
        <f>IF(Tabella1[[#This Row],[RITORNO]]="",0,$AJ$3+(($AK$3-$AJ$3)/($AI$3/24-$AH$3/24))*(-$AH$3/24+Tabella1[[#This Row],[RITORNO]]))</f>
        <v>8.8888888888888928</v>
      </c>
      <c r="Y22" s="12">
        <f>IF(Tabella1[[#This Row],[KM]]="",0,$AJ$4+(($AK$4-$AJ$4)/($AI$4-$AH$4))*(-$AH$4+Tabella1[[#This Row],[KM]]))</f>
        <v>6.8701653164424119</v>
      </c>
      <c r="Z22" s="14">
        <f>IF(Tabella1[[#This Row],[PARK]]="",0,$AJ$5+(($AK$5-$AJ$5)/($AI$5-$AH$5))*(-$AH$5+Tabella1[[#This Row],[PARK]]))</f>
        <v>7</v>
      </c>
      <c r="AA22" s="12">
        <f>IF(Tabella1[[#This Row],[BUONI]]="",0,$AJ$6+(($AK$6-$AJ$6)/($AI$6-$AH$6))*(-$AH$6+Tabella1[[#This Row],[BUONI]]))</f>
        <v>5</v>
      </c>
      <c r="AB22" s="12">
        <f>IF(Tabella1[[#This Row],[QUALITA]]="",0,$AJ$7+(($AK$7-$AJ$7)/($AI$7-$AH$7))*(-$AH$7+Tabella1[[#This Row],[QUALITA]]))</f>
        <v>6</v>
      </c>
      <c r="AC22" s="12">
        <f>IF(Tabella1[[#This Row],[SIMPATIA]]="",0,$AJ$8+(($AK$8-$AJ$8)/($AI$8-$AH$8))*(-$AH$8+Tabella1[[#This Row],[SIMPATIA]]))</f>
        <v>7</v>
      </c>
      <c r="AD22" s="12">
        <f>IF(Tabella1[[#This Row],[LOCATION]]="",0,$AJ$9+(($AK$9-$AJ$9)/($AI$9-$AH$9))*(-$AH$9+Tabella1[[#This Row],[LOCATION]]))</f>
        <v>6</v>
      </c>
      <c r="AE22" s="75" t="s">
        <v>377</v>
      </c>
      <c r="AF22" s="73"/>
    </row>
    <row r="23" spans="1:37" ht="14.25" customHeight="1" x14ac:dyDescent="0.25">
      <c r="A23" s="19">
        <f>IFERROR(LARGE(Tabella1[VOTO],Tabella1[[#This Row],[N]]),"")</f>
        <v>6.9084947448889604</v>
      </c>
      <c r="B23" s="8">
        <f>ROW(Tabella1[[#This Row],[NOME1]])-1</f>
        <v>22</v>
      </c>
      <c r="C23" s="96">
        <f>IFERROR(VLOOKUP(Tabella1[[#This Row],[VOTO]],Tabella1[[GRANDE]:[N]],2,FALSE),"")</f>
        <v>22</v>
      </c>
      <c r="D23" s="9" t="s">
        <v>80</v>
      </c>
      <c r="E23" s="9" t="s">
        <v>35</v>
      </c>
      <c r="F23" s="9" t="s">
        <v>99</v>
      </c>
      <c r="G23" s="109">
        <v>12</v>
      </c>
      <c r="H23" s="10">
        <v>0.56597222222222221</v>
      </c>
      <c r="I23" s="105">
        <f>SQRT((UFF.X-Tabella1[[#This Row],[X]])^2+(UFF.Y-Tabella1[[#This Row],[Y]])^2)/1000</f>
        <v>3.0028249660944097</v>
      </c>
      <c r="J23" s="9">
        <v>2</v>
      </c>
      <c r="K23" s="9">
        <v>1</v>
      </c>
      <c r="L23" s="9">
        <v>8</v>
      </c>
      <c r="M23" s="9">
        <v>7</v>
      </c>
      <c r="N23" s="9">
        <v>8</v>
      </c>
      <c r="O2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6.9084947448889604</v>
      </c>
      <c r="P23" s="11" t="s">
        <v>290</v>
      </c>
      <c r="Q23" s="67" t="s">
        <v>340</v>
      </c>
      <c r="R23" s="11" t="s">
        <v>126</v>
      </c>
      <c r="S23" s="34">
        <v>42590</v>
      </c>
      <c r="T23" s="35">
        <v>12</v>
      </c>
      <c r="U23" s="13">
        <v>581101.39</v>
      </c>
      <c r="V23" s="13">
        <v>4999161.07</v>
      </c>
      <c r="W23" s="12">
        <f>IF(Tabella1[[#This Row],[PREZZO]]="",0,$AJ$2+(($AK$2-$AJ$2)/($AI$2-$AH$2))*(-$AH$2+Tabella1[[#This Row],[PREZZO]]))</f>
        <v>5.7142857142857144</v>
      </c>
      <c r="X23" s="12">
        <f>IF(Tabella1[[#This Row],[RITORNO]]="",0,$AJ$3+(($AK$3-$AJ$3)/($AI$3/24-$AH$3/24))*(-$AH$3/24+Tabella1[[#This Row],[RITORNO]]))</f>
        <v>5.5555555555555713</v>
      </c>
      <c r="Y23" s="12">
        <f>IF(Tabella1[[#This Row],[KM]]="",0,$AJ$4+(($AK$4-$AJ$4)/($AI$4-$AH$4))*(-$AH$4+Tabella1[[#This Row],[KM]]))</f>
        <v>7.9981166892703932</v>
      </c>
      <c r="Z23" s="14">
        <f>IF(Tabella1[[#This Row],[PARK]]="",0,$AJ$5+(($AK$5-$AJ$5)/($AI$5-$AH$5))*(-$AH$5+Tabella1[[#This Row],[PARK]]))</f>
        <v>8</v>
      </c>
      <c r="AA23" s="12">
        <f>IF(Tabella1[[#This Row],[BUONI]]="",0,$AJ$6+(($AK$6-$AJ$6)/($AI$6-$AH$6))*(-$AH$6+Tabella1[[#This Row],[BUONI]]))</f>
        <v>5</v>
      </c>
      <c r="AB23" s="12">
        <f>IF(Tabella1[[#This Row],[QUALITA]]="",0,$AJ$7+(($AK$7-$AJ$7)/($AI$7-$AH$7))*(-$AH$7+Tabella1[[#This Row],[QUALITA]]))</f>
        <v>8</v>
      </c>
      <c r="AC23" s="12">
        <f>IF(Tabella1[[#This Row],[SIMPATIA]]="",0,$AJ$8+(($AK$8-$AJ$8)/($AI$8-$AH$8))*(-$AH$8+Tabella1[[#This Row],[SIMPATIA]]))</f>
        <v>7</v>
      </c>
      <c r="AD23" s="12">
        <f>IF(Tabella1[[#This Row],[LOCATION]]="",0,$AJ$9+(($AK$9-$AJ$9)/($AI$9-$AH$9))*(-$AH$9+Tabella1[[#This Row],[LOCATION]]))</f>
        <v>8</v>
      </c>
      <c r="AE23" s="75" t="s">
        <v>436</v>
      </c>
      <c r="AF23" s="73"/>
    </row>
    <row r="24" spans="1:37" ht="14.25" customHeight="1" x14ac:dyDescent="0.25">
      <c r="A24" s="19">
        <f>IFERROR(LARGE(Tabella1[VOTO],Tabella1[[#This Row],[N]]),"")</f>
        <v>6.8731921501355719</v>
      </c>
      <c r="B24" s="18">
        <f>ROW(Tabella1[[#This Row],[NOME1]])-1</f>
        <v>23</v>
      </c>
      <c r="C24" s="95">
        <f>IFERROR(VLOOKUP(Tabella1[[#This Row],[VOTO]],Tabella1[[GRANDE]:[N]],2,FALSE),"")</f>
        <v>23</v>
      </c>
      <c r="D24" s="9" t="s">
        <v>704</v>
      </c>
      <c r="E24" s="9" t="s">
        <v>41</v>
      </c>
      <c r="F24" s="9" t="s">
        <v>263</v>
      </c>
      <c r="G24" s="109">
        <v>10</v>
      </c>
      <c r="H24" s="10">
        <v>0.55555555555555558</v>
      </c>
      <c r="I24" s="105">
        <f>SQRT((UFF.X-Tabella1[[#This Row],[X]])^2+(UFF.Y-Tabella1[[#This Row],[Y]])^2)/1000</f>
        <v>4.5693132459921992</v>
      </c>
      <c r="J24" s="9">
        <v>0</v>
      </c>
      <c r="K24" s="9">
        <v>0</v>
      </c>
      <c r="L24" s="9">
        <v>7</v>
      </c>
      <c r="M24" s="9">
        <v>7</v>
      </c>
      <c r="N24" s="9">
        <v>8</v>
      </c>
      <c r="O24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6.8731921501355719</v>
      </c>
      <c r="P24" s="11" t="s">
        <v>169</v>
      </c>
      <c r="Q24" s="67" t="s">
        <v>326</v>
      </c>
      <c r="R24" s="11" t="s">
        <v>264</v>
      </c>
      <c r="S24" s="34">
        <v>42605</v>
      </c>
      <c r="T24" s="35">
        <v>3</v>
      </c>
      <c r="U24" s="20">
        <v>581611.30000000005</v>
      </c>
      <c r="V24" s="20">
        <v>4995367.5</v>
      </c>
      <c r="W24" s="12">
        <f>IF(Tabella1[[#This Row],[PREZZO]]="",0,$AJ$2+(($AK$2-$AJ$2)/($AI$2-$AH$2))*(-$AH$2+Tabella1[[#This Row],[PREZZO]]))</f>
        <v>7.1428571428571432</v>
      </c>
      <c r="X24" s="12">
        <f>IF(Tabella1[[#This Row],[RITORNO]]="",0,$AJ$3+(($AK$3-$AJ$3)/($AI$3/24-$AH$3/24))*(-$AH$3/24+Tabella1[[#This Row],[RITORNO]]))</f>
        <v>8.8888888888888928</v>
      </c>
      <c r="Y24" s="12">
        <f>IF(Tabella1[[#This Row],[KM]]="",0,$AJ$4+(($AK$4-$AJ$4)/($AI$4-$AH$4))*(-$AH$4+Tabella1[[#This Row],[KM]]))</f>
        <v>6.9537911693385341</v>
      </c>
      <c r="Z24" s="14">
        <f>IF(Tabella1[[#This Row],[PARK]]="",0,$AJ$5+(($AK$5-$AJ$5)/($AI$5-$AH$5))*(-$AH$5+Tabella1[[#This Row],[PARK]]))</f>
        <v>10</v>
      </c>
      <c r="AA24" s="12">
        <f>IF(Tabella1[[#This Row],[BUONI]]="",0,$AJ$6+(($AK$6-$AJ$6)/($AI$6-$AH$6))*(-$AH$6+Tabella1[[#This Row],[BUONI]]))</f>
        <v>0</v>
      </c>
      <c r="AB24" s="12">
        <f>IF(Tabella1[[#This Row],[QUALITA]]="",0,$AJ$7+(($AK$7-$AJ$7)/($AI$7-$AH$7))*(-$AH$7+Tabella1[[#This Row],[QUALITA]]))</f>
        <v>7</v>
      </c>
      <c r="AC24" s="12">
        <f>IF(Tabella1[[#This Row],[SIMPATIA]]="",0,$AJ$8+(($AK$8-$AJ$8)/($AI$8-$AH$8))*(-$AH$8+Tabella1[[#This Row],[SIMPATIA]]))</f>
        <v>7</v>
      </c>
      <c r="AD24" s="12">
        <f>IF(Tabella1[[#This Row],[LOCATION]]="",0,$AJ$9+(($AK$9-$AJ$9)/($AI$9-$AH$9))*(-$AH$9+Tabella1[[#This Row],[LOCATION]]))</f>
        <v>8</v>
      </c>
      <c r="AE24" s="75" t="s">
        <v>454</v>
      </c>
      <c r="AF24" s="73"/>
    </row>
    <row r="25" spans="1:37" ht="14.25" customHeight="1" x14ac:dyDescent="0.25">
      <c r="A25" s="19">
        <f>IFERROR(LARGE(Tabella1[VOTO],Tabella1[[#This Row],[N]]),"")</f>
        <v>6.863087459105941</v>
      </c>
      <c r="B25" s="8">
        <f>ROW(Tabella1[[#This Row],[NOME1]])-1</f>
        <v>24</v>
      </c>
      <c r="C25" s="96">
        <f>IFERROR(VLOOKUP(Tabella1[[#This Row],[VOTO]],Tabella1[[GRANDE]:[N]],2,FALSE),"")</f>
        <v>24</v>
      </c>
      <c r="D25" s="9" t="s">
        <v>83</v>
      </c>
      <c r="E25" s="9" t="s">
        <v>34</v>
      </c>
      <c r="F25" s="9" t="s">
        <v>46</v>
      </c>
      <c r="G25" s="109">
        <v>8</v>
      </c>
      <c r="H25" s="10">
        <v>0.5625</v>
      </c>
      <c r="I25" s="105">
        <f>SQRT((UFF.X-Tabella1[[#This Row],[X]])^2+(UFF.Y-Tabella1[[#This Row],[Y]])^2)/1000</f>
        <v>2.000093347871581</v>
      </c>
      <c r="J25" s="9">
        <v>0</v>
      </c>
      <c r="K25" s="9">
        <v>1</v>
      </c>
      <c r="L25" s="9">
        <v>6</v>
      </c>
      <c r="M25" s="9">
        <v>5</v>
      </c>
      <c r="N25" s="9">
        <v>5</v>
      </c>
      <c r="O2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6.863087459105941</v>
      </c>
      <c r="P25" s="11" t="s">
        <v>166</v>
      </c>
      <c r="Q25" s="67" t="s">
        <v>768</v>
      </c>
      <c r="R25" s="11"/>
      <c r="S25" s="34">
        <v>42464</v>
      </c>
      <c r="T25" s="35">
        <v>8</v>
      </c>
      <c r="U25" s="13">
        <v>582136.79</v>
      </c>
      <c r="V25" s="13">
        <v>4998835.8099999996</v>
      </c>
      <c r="W25" s="12">
        <f>IF(Tabella1[[#This Row],[PREZZO]]="",0,$AJ$2+(($AK$2-$AJ$2)/($AI$2-$AH$2))*(-$AH$2+Tabella1[[#This Row],[PREZZO]]))</f>
        <v>8.5714285714285712</v>
      </c>
      <c r="X25" s="12">
        <f>IF(Tabella1[[#This Row],[RITORNO]]="",0,$AJ$3+(($AK$3-$AJ$3)/($AI$3/24-$AH$3/24))*(-$AH$3/24+Tabella1[[#This Row],[RITORNO]]))</f>
        <v>6.6666666666666785</v>
      </c>
      <c r="Y25" s="12">
        <f>IF(Tabella1[[#This Row],[KM]]="",0,$AJ$4+(($AK$4-$AJ$4)/($AI$4-$AH$4))*(-$AH$4+Tabella1[[#This Row],[KM]]))</f>
        <v>8.6666044347522799</v>
      </c>
      <c r="Z25" s="14">
        <f>IF(Tabella1[[#This Row],[PARK]]="",0,$AJ$5+(($AK$5-$AJ$5)/($AI$5-$AH$5))*(-$AH$5+Tabella1[[#This Row],[PARK]]))</f>
        <v>10</v>
      </c>
      <c r="AA25" s="12">
        <f>IF(Tabella1[[#This Row],[BUONI]]="",0,$AJ$6+(($AK$6-$AJ$6)/($AI$6-$AH$6))*(-$AH$6+Tabella1[[#This Row],[BUONI]]))</f>
        <v>5</v>
      </c>
      <c r="AB25" s="12">
        <f>IF(Tabella1[[#This Row],[QUALITA]]="",0,$AJ$7+(($AK$7-$AJ$7)/($AI$7-$AH$7))*(-$AH$7+Tabella1[[#This Row],[QUALITA]]))</f>
        <v>6</v>
      </c>
      <c r="AC25" s="12">
        <f>IF(Tabella1[[#This Row],[SIMPATIA]]="",0,$AJ$8+(($AK$8-$AJ$8)/($AI$8-$AH$8))*(-$AH$8+Tabella1[[#This Row],[SIMPATIA]]))</f>
        <v>5</v>
      </c>
      <c r="AD25" s="12">
        <f>IF(Tabella1[[#This Row],[LOCATION]]="",0,$AJ$9+(($AK$9-$AJ$9)/($AI$9-$AH$9))*(-$AH$9+Tabella1[[#This Row],[LOCATION]]))</f>
        <v>5</v>
      </c>
      <c r="AE25" s="75" t="s">
        <v>453</v>
      </c>
      <c r="AF25" s="73"/>
    </row>
    <row r="26" spans="1:37" ht="14.25" customHeight="1" x14ac:dyDescent="0.25">
      <c r="A26" s="19">
        <f>IFERROR(LARGE(Tabella1[VOTO],Tabella1[[#This Row],[N]]),"")</f>
        <v>6.8355293368668724</v>
      </c>
      <c r="B26" s="18">
        <f>ROW(Tabella1[[#This Row],[NOME1]])-1</f>
        <v>25</v>
      </c>
      <c r="C26" s="95">
        <f>IFERROR(VLOOKUP(Tabella1[[#This Row],[VOTO]],Tabella1[[GRANDE]:[N]],2,FALSE),"")</f>
        <v>25</v>
      </c>
      <c r="D26" s="9" t="s">
        <v>705</v>
      </c>
      <c r="E26" s="9" t="s">
        <v>36</v>
      </c>
      <c r="F26" s="9" t="s">
        <v>266</v>
      </c>
      <c r="G26" s="109">
        <v>12</v>
      </c>
      <c r="H26" s="10">
        <v>0.55902777777777779</v>
      </c>
      <c r="I26" s="105">
        <f>SQRT((UFF.X-Tabella1[[#This Row],[X]])^2+(UFF.Y-Tabella1[[#This Row],[Y]])^2)/1000</f>
        <v>8.7117431956927796</v>
      </c>
      <c r="J26" s="9">
        <v>0</v>
      </c>
      <c r="K26" s="9">
        <v>1</v>
      </c>
      <c r="L26" s="9">
        <v>8</v>
      </c>
      <c r="M26" s="9">
        <v>7</v>
      </c>
      <c r="N26" s="9">
        <v>7</v>
      </c>
      <c r="O26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6.8355293368668724</v>
      </c>
      <c r="P26" s="11" t="s">
        <v>265</v>
      </c>
      <c r="Q26" s="67" t="s">
        <v>334</v>
      </c>
      <c r="R26" s="11"/>
      <c r="S26" s="34">
        <v>42604</v>
      </c>
      <c r="T26" s="35">
        <v>1</v>
      </c>
      <c r="U26" s="13">
        <v>583267.18999999994</v>
      </c>
      <c r="V26" s="13">
        <v>5007868.46</v>
      </c>
      <c r="W26" s="12">
        <f>IF(Tabella1[[#This Row],[PREZZO]]="",0,$AJ$2+(($AK$2-$AJ$2)/($AI$2-$AH$2))*(-$AH$2+Tabella1[[#This Row],[PREZZO]]))</f>
        <v>5.7142857142857144</v>
      </c>
      <c r="X26" s="12">
        <f>IF(Tabella1[[#This Row],[RITORNO]]="",0,$AJ$3+(($AK$3-$AJ$3)/($AI$3/24-$AH$3/24))*(-$AH$3/24+Tabella1[[#This Row],[RITORNO]]))</f>
        <v>7.7777777777777857</v>
      </c>
      <c r="Y26" s="12">
        <f>IF(Tabella1[[#This Row],[KM]]="",0,$AJ$4+(($AK$4-$AJ$4)/($AI$4-$AH$4))*(-$AH$4+Tabella1[[#This Row],[KM]]))</f>
        <v>4.1921712028714797</v>
      </c>
      <c r="Z26" s="14">
        <f>IF(Tabella1[[#This Row],[PARK]]="",0,$AJ$5+(($AK$5-$AJ$5)/($AI$5-$AH$5))*(-$AH$5+Tabella1[[#This Row],[PARK]]))</f>
        <v>10</v>
      </c>
      <c r="AA26" s="12">
        <f>IF(Tabella1[[#This Row],[BUONI]]="",0,$AJ$6+(($AK$6-$AJ$6)/($AI$6-$AH$6))*(-$AH$6+Tabella1[[#This Row],[BUONI]]))</f>
        <v>5</v>
      </c>
      <c r="AB26" s="12">
        <f>IF(Tabella1[[#This Row],[QUALITA]]="",0,$AJ$7+(($AK$7-$AJ$7)/($AI$7-$AH$7))*(-$AH$7+Tabella1[[#This Row],[QUALITA]]))</f>
        <v>8</v>
      </c>
      <c r="AC26" s="12">
        <f>IF(Tabella1[[#This Row],[SIMPATIA]]="",0,$AJ$8+(($AK$8-$AJ$8)/($AI$8-$AH$8))*(-$AH$8+Tabella1[[#This Row],[SIMPATIA]]))</f>
        <v>7</v>
      </c>
      <c r="AD26" s="12">
        <f>IF(Tabella1[[#This Row],[LOCATION]]="",0,$AJ$9+(($AK$9-$AJ$9)/($AI$9-$AH$9))*(-$AH$9+Tabella1[[#This Row],[LOCATION]]))</f>
        <v>7</v>
      </c>
      <c r="AE26" s="75" t="s">
        <v>458</v>
      </c>
      <c r="AF26" s="73"/>
    </row>
    <row r="27" spans="1:37" ht="14.25" customHeight="1" x14ac:dyDescent="0.25">
      <c r="A27" s="19">
        <f>IFERROR(LARGE(Tabella1[VOTO],Tabella1[[#This Row],[N]]),"")</f>
        <v>6.8299460542260588</v>
      </c>
      <c r="B27" s="18">
        <f>ROW(Tabella1[[#This Row],[NOME1]])-1</f>
        <v>26</v>
      </c>
      <c r="C27" s="95">
        <f>IFERROR(VLOOKUP(Tabella1[[#This Row],[VOTO]],Tabella1[[GRANDE]:[N]],2,FALSE),"")</f>
        <v>26</v>
      </c>
      <c r="D27" s="9" t="s">
        <v>214</v>
      </c>
      <c r="E27" s="9" t="s">
        <v>215</v>
      </c>
      <c r="F27" s="9" t="s">
        <v>228</v>
      </c>
      <c r="G27" s="109">
        <v>10.5</v>
      </c>
      <c r="H27" s="10">
        <v>0.55902777777777779</v>
      </c>
      <c r="I27" s="105">
        <f>SQRT((UFF.X-Tabella1[[#This Row],[X]])^2+(UFF.Y-Tabella1[[#This Row],[Y]])^2)/1000</f>
        <v>4.3858854445254005</v>
      </c>
      <c r="J27" s="9">
        <v>2</v>
      </c>
      <c r="K27" s="9">
        <v>1</v>
      </c>
      <c r="L27" s="9">
        <v>7</v>
      </c>
      <c r="M27" s="9">
        <v>6</v>
      </c>
      <c r="N27" s="9">
        <v>7</v>
      </c>
      <c r="O27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6.8299460542260588</v>
      </c>
      <c r="P27" s="11" t="s">
        <v>205</v>
      </c>
      <c r="Q27" s="67" t="s">
        <v>335</v>
      </c>
      <c r="R27" s="11" t="s">
        <v>427</v>
      </c>
      <c r="S27" s="34">
        <v>42534</v>
      </c>
      <c r="T27" s="35">
        <v>5</v>
      </c>
      <c r="U27" s="20">
        <v>579720.53</v>
      </c>
      <c r="V27" s="20">
        <v>4999342.54</v>
      </c>
      <c r="W27" s="12">
        <f>IF(Tabella1[[#This Row],[PREZZO]]="",0,$AJ$2+(($AK$2-$AJ$2)/($AI$2-$AH$2))*(-$AH$2+Tabella1[[#This Row],[PREZZO]]))</f>
        <v>6.7857142857142856</v>
      </c>
      <c r="X27" s="12">
        <f>IF(Tabella1[[#This Row],[RITORNO]]="",0,$AJ$3+(($AK$3-$AJ$3)/($AI$3/24-$AH$3/24))*(-$AH$3/24+Tabella1[[#This Row],[RITORNO]]))</f>
        <v>7.7777777777777857</v>
      </c>
      <c r="Y27" s="12">
        <f>IF(Tabella1[[#This Row],[KM]]="",0,$AJ$4+(($AK$4-$AJ$4)/($AI$4-$AH$4))*(-$AH$4+Tabella1[[#This Row],[KM]]))</f>
        <v>7.0760763703164002</v>
      </c>
      <c r="Z27" s="14">
        <f>IF(Tabella1[[#This Row],[PARK]]="",0,$AJ$5+(($AK$5-$AJ$5)/($AI$5-$AH$5))*(-$AH$5+Tabella1[[#This Row],[PARK]]))</f>
        <v>8</v>
      </c>
      <c r="AA27" s="12">
        <f>IF(Tabella1[[#This Row],[BUONI]]="",0,$AJ$6+(($AK$6-$AJ$6)/($AI$6-$AH$6))*(-$AH$6+Tabella1[[#This Row],[BUONI]]))</f>
        <v>5</v>
      </c>
      <c r="AB27" s="12">
        <f>IF(Tabella1[[#This Row],[QUALITA]]="",0,$AJ$7+(($AK$7-$AJ$7)/($AI$7-$AH$7))*(-$AH$7+Tabella1[[#This Row],[QUALITA]]))</f>
        <v>7</v>
      </c>
      <c r="AC27" s="12">
        <f>IF(Tabella1[[#This Row],[SIMPATIA]]="",0,$AJ$8+(($AK$8-$AJ$8)/($AI$8-$AH$8))*(-$AH$8+Tabella1[[#This Row],[SIMPATIA]]))</f>
        <v>6</v>
      </c>
      <c r="AD27" s="12">
        <f>IF(Tabella1[[#This Row],[LOCATION]]="",0,$AJ$9+(($AK$9-$AJ$9)/($AI$9-$AH$9))*(-$AH$9+Tabella1[[#This Row],[LOCATION]]))</f>
        <v>7</v>
      </c>
      <c r="AE27" s="75" t="s">
        <v>437</v>
      </c>
      <c r="AF27" s="73"/>
    </row>
    <row r="28" spans="1:37" ht="14.25" customHeight="1" x14ac:dyDescent="0.25">
      <c r="A28" s="19">
        <f>IFERROR(LARGE(Tabella1[VOTO],Tabella1[[#This Row],[N]]),"")</f>
        <v>6.7897103511367032</v>
      </c>
      <c r="B28" s="8">
        <f>ROW(Tabella1[[#This Row],[NOME1]])-1</f>
        <v>27</v>
      </c>
      <c r="C28" s="96">
        <f>IFERROR(VLOOKUP(Tabella1[[#This Row],[VOTO]],Tabella1[[GRANDE]:[N]],2,FALSE),"")</f>
        <v>27</v>
      </c>
      <c r="D28" s="9" t="s">
        <v>281</v>
      </c>
      <c r="E28" s="9" t="s">
        <v>36</v>
      </c>
      <c r="F28" s="9" t="s">
        <v>45</v>
      </c>
      <c r="G28" s="109">
        <v>10</v>
      </c>
      <c r="H28" s="10">
        <v>0.55902777777777779</v>
      </c>
      <c r="I28" s="105">
        <f>SQRT((UFF.X-Tabella1[[#This Row],[X]])^2+(UFF.Y-Tabella1[[#This Row],[Y]])^2)/1000</f>
        <v>3.9044281673119432</v>
      </c>
      <c r="J28" s="9">
        <v>1</v>
      </c>
      <c r="K28" s="9">
        <v>1</v>
      </c>
      <c r="L28" s="9">
        <v>6</v>
      </c>
      <c r="M28" s="9">
        <v>6</v>
      </c>
      <c r="N28" s="9">
        <v>6</v>
      </c>
      <c r="O2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6.7897103511367032</v>
      </c>
      <c r="P28" s="11" t="s">
        <v>130</v>
      </c>
      <c r="Q28" s="67" t="s">
        <v>320</v>
      </c>
      <c r="R28" s="11" t="s">
        <v>282</v>
      </c>
      <c r="S28" s="34">
        <v>43019</v>
      </c>
      <c r="T28" s="35">
        <v>2</v>
      </c>
      <c r="U28" s="13">
        <v>587676.43999999994</v>
      </c>
      <c r="V28" s="13">
        <v>5000772.51</v>
      </c>
      <c r="W28" s="12">
        <f>IF(Tabella1[[#This Row],[PREZZO]]="",0,$AJ$2+(($AK$2-$AJ$2)/($AI$2-$AH$2))*(-$AH$2+Tabella1[[#This Row],[PREZZO]]))</f>
        <v>7.1428571428571432</v>
      </c>
      <c r="X28" s="12">
        <f>IF(Tabella1[[#This Row],[RITORNO]]="",0,$AJ$3+(($AK$3-$AJ$3)/($AI$3/24-$AH$3/24))*(-$AH$3/24+Tabella1[[#This Row],[RITORNO]]))</f>
        <v>7.7777777777777857</v>
      </c>
      <c r="Y28" s="12">
        <f>IF(Tabella1[[#This Row],[KM]]="",0,$AJ$4+(($AK$4-$AJ$4)/($AI$4-$AH$4))*(-$AH$4+Tabella1[[#This Row],[KM]]))</f>
        <v>7.3970478884587045</v>
      </c>
      <c r="Z28" s="14">
        <f>IF(Tabella1[[#This Row],[PARK]]="",0,$AJ$5+(($AK$5-$AJ$5)/($AI$5-$AH$5))*(-$AH$5+Tabella1[[#This Row],[PARK]]))</f>
        <v>9</v>
      </c>
      <c r="AA28" s="12">
        <f>IF(Tabella1[[#This Row],[BUONI]]="",0,$AJ$6+(($AK$6-$AJ$6)/($AI$6-$AH$6))*(-$AH$6+Tabella1[[#This Row],[BUONI]]))</f>
        <v>5</v>
      </c>
      <c r="AB28" s="12">
        <f>IF(Tabella1[[#This Row],[QUALITA]]="",0,$AJ$7+(($AK$7-$AJ$7)/($AI$7-$AH$7))*(-$AH$7+Tabella1[[#This Row],[QUALITA]]))</f>
        <v>6</v>
      </c>
      <c r="AC28" s="12">
        <f>IF(Tabella1[[#This Row],[SIMPATIA]]="",0,$AJ$8+(($AK$8-$AJ$8)/($AI$8-$AH$8))*(-$AH$8+Tabella1[[#This Row],[SIMPATIA]]))</f>
        <v>6</v>
      </c>
      <c r="AD28" s="12">
        <f>IF(Tabella1[[#This Row],[LOCATION]]="",0,$AJ$9+(($AK$9-$AJ$9)/($AI$9-$AH$9))*(-$AH$9+Tabella1[[#This Row],[LOCATION]]))</f>
        <v>6</v>
      </c>
      <c r="AE28" s="75" t="s">
        <v>769</v>
      </c>
      <c r="AF28" s="73"/>
    </row>
    <row r="29" spans="1:37" ht="14.25" customHeight="1" x14ac:dyDescent="0.25">
      <c r="A29" s="19">
        <f>IFERROR(LARGE(Tabella1[VOTO],Tabella1[[#This Row],[N]]),"")</f>
        <v>6.788853065301625</v>
      </c>
      <c r="B29" s="18">
        <f>ROW(Tabella1[[#This Row],[NOME1]])-1</f>
        <v>28</v>
      </c>
      <c r="C29" s="95">
        <f>IFERROR(VLOOKUP(Tabella1[[#This Row],[VOTO]],Tabella1[[GRANDE]:[N]],2,FALSE),"")</f>
        <v>28</v>
      </c>
      <c r="D29" s="9" t="s">
        <v>386</v>
      </c>
      <c r="E29" s="9" t="s">
        <v>34</v>
      </c>
      <c r="F29" s="9" t="s">
        <v>387</v>
      </c>
      <c r="G29" s="109">
        <v>10</v>
      </c>
      <c r="H29" s="10">
        <v>0.55902777777777779</v>
      </c>
      <c r="I29" s="105">
        <f>SQRT((UFF.X-Tabella1[[#This Row],[X]])^2+(UFF.Y-Tabella1[[#This Row],[Y]])^2)/1000</f>
        <v>5.4147155973328829</v>
      </c>
      <c r="J29" s="9">
        <v>0</v>
      </c>
      <c r="K29" s="9">
        <v>0</v>
      </c>
      <c r="L29" s="9">
        <v>7</v>
      </c>
      <c r="M29" s="9">
        <v>7</v>
      </c>
      <c r="N29" s="9">
        <v>9</v>
      </c>
      <c r="O29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6.788853065301625</v>
      </c>
      <c r="P29" s="11" t="s">
        <v>174</v>
      </c>
      <c r="Q29" s="67" t="s">
        <v>389</v>
      </c>
      <c r="R29" s="11" t="s">
        <v>412</v>
      </c>
      <c r="S29" s="34">
        <v>43047</v>
      </c>
      <c r="T29" s="35">
        <v>1</v>
      </c>
      <c r="U29" s="20">
        <v>588640</v>
      </c>
      <c r="V29" s="20">
        <v>5002154</v>
      </c>
      <c r="W29" s="12">
        <f>IF(Tabella1[[#This Row],[PREZZO]]="",0,$AJ$2+(($AK$2-$AJ$2)/($AI$2-$AH$2))*(-$AH$2+Tabella1[[#This Row],[PREZZO]]))</f>
        <v>7.1428571428571432</v>
      </c>
      <c r="X29" s="12">
        <f>IF(Tabella1[[#This Row],[RITORNO]]="",0,$AJ$3+(($AK$3-$AJ$3)/($AI$3/24-$AH$3/24))*(-$AH$3/24+Tabella1[[#This Row],[RITORNO]]))</f>
        <v>7.7777777777777857</v>
      </c>
      <c r="Y29" s="12">
        <f>IF(Tabella1[[#This Row],[KM]]="",0,$AJ$4+(($AK$4-$AJ$4)/($AI$4-$AH$4))*(-$AH$4+Tabella1[[#This Row],[KM]]))</f>
        <v>6.3901896017780775</v>
      </c>
      <c r="Z29" s="14">
        <f>IF(Tabella1[[#This Row],[PARK]]="",0,$AJ$5+(($AK$5-$AJ$5)/($AI$5-$AH$5))*(-$AH$5+Tabella1[[#This Row],[PARK]]))</f>
        <v>10</v>
      </c>
      <c r="AA29" s="12">
        <f>IF(Tabella1[[#This Row],[BUONI]]="",0,$AJ$6+(($AK$6-$AJ$6)/($AI$6-$AH$6))*(-$AH$6+Tabella1[[#This Row],[BUONI]]))</f>
        <v>0</v>
      </c>
      <c r="AB29" s="12">
        <f>IF(Tabella1[[#This Row],[QUALITA]]="",0,$AJ$7+(($AK$7-$AJ$7)/($AI$7-$AH$7))*(-$AH$7+Tabella1[[#This Row],[QUALITA]]))</f>
        <v>7</v>
      </c>
      <c r="AC29" s="12">
        <f>IF(Tabella1[[#This Row],[SIMPATIA]]="",0,$AJ$8+(($AK$8-$AJ$8)/($AI$8-$AH$8))*(-$AH$8+Tabella1[[#This Row],[SIMPATIA]]))</f>
        <v>7</v>
      </c>
      <c r="AD29" s="12">
        <f>IF(Tabella1[[#This Row],[LOCATION]]="",0,$AJ$9+(($AK$9-$AJ$9)/($AI$9-$AH$9))*(-$AH$9+Tabella1[[#This Row],[LOCATION]]))</f>
        <v>9</v>
      </c>
      <c r="AE29" s="75" t="s">
        <v>388</v>
      </c>
      <c r="AF29" s="73"/>
    </row>
    <row r="30" spans="1:37" ht="14.25" customHeight="1" x14ac:dyDescent="0.25">
      <c r="A30" s="19">
        <f>IFERROR(LARGE(Tabella1[VOTO],Tabella1[[#This Row],[N]]),"")</f>
        <v>6.7843094814347289</v>
      </c>
      <c r="B30" s="18">
        <f>ROW(Tabella1[[#This Row],[NOME1]])-1</f>
        <v>29</v>
      </c>
      <c r="C30" s="95">
        <f>IFERROR(VLOOKUP(Tabella1[[#This Row],[VOTO]],Tabella1[[GRANDE]:[N]],2,FALSE),"")</f>
        <v>29</v>
      </c>
      <c r="D30" s="9" t="s">
        <v>351</v>
      </c>
      <c r="E30" s="9" t="s">
        <v>36</v>
      </c>
      <c r="F30" s="9" t="s">
        <v>146</v>
      </c>
      <c r="G30" s="109">
        <v>12</v>
      </c>
      <c r="H30" s="10">
        <v>0.5625</v>
      </c>
      <c r="I30" s="105">
        <f>SQRT((UFF.X-Tabella1[[#This Row],[X]])^2+(UFF.Y-Tabella1[[#This Row],[Y]])^2)/1000</f>
        <v>4.6597147942118404</v>
      </c>
      <c r="J30" s="9">
        <v>0</v>
      </c>
      <c r="K30" s="9">
        <v>0</v>
      </c>
      <c r="L30" s="9">
        <v>9</v>
      </c>
      <c r="M30" s="9">
        <v>8</v>
      </c>
      <c r="N30" s="9">
        <v>8</v>
      </c>
      <c r="O30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6.7843094814347289</v>
      </c>
      <c r="P30" s="11" t="s">
        <v>352</v>
      </c>
      <c r="Q30" s="67" t="s">
        <v>353</v>
      </c>
      <c r="R30" s="11" t="s">
        <v>361</v>
      </c>
      <c r="S30" s="34">
        <v>42983</v>
      </c>
      <c r="T30" s="35">
        <v>1</v>
      </c>
      <c r="U30" s="13">
        <v>582290.53</v>
      </c>
      <c r="V30" s="13">
        <v>5003489.3499999996</v>
      </c>
      <c r="W30" s="12">
        <f>IF(Tabella1[[#This Row],[PREZZO]]="",0,$AJ$2+(($AK$2-$AJ$2)/($AI$2-$AH$2))*(-$AH$2+Tabella1[[#This Row],[PREZZO]]))</f>
        <v>5.7142857142857144</v>
      </c>
      <c r="X30" s="12">
        <f>IF(Tabella1[[#This Row],[RITORNO]]="",0,$AJ$3+(($AK$3-$AJ$3)/($AI$3/24-$AH$3/24))*(-$AH$3/24+Tabella1[[#This Row],[RITORNO]]))</f>
        <v>6.6666666666666785</v>
      </c>
      <c r="Y30" s="12">
        <f>IF(Tabella1[[#This Row],[KM]]="",0,$AJ$4+(($AK$4-$AJ$4)/($AI$4-$AH$4))*(-$AH$4+Tabella1[[#This Row],[KM]]))</f>
        <v>6.8935234705254391</v>
      </c>
      <c r="Z30" s="14">
        <f>IF(Tabella1[[#This Row],[PARK]]="",0,$AJ$5+(($AK$5-$AJ$5)/($AI$5-$AH$5))*(-$AH$5+Tabella1[[#This Row],[PARK]]))</f>
        <v>10</v>
      </c>
      <c r="AA30" s="12">
        <f>IF(Tabella1[[#This Row],[BUONI]]="",0,$AJ$6+(($AK$6-$AJ$6)/($AI$6-$AH$6))*(-$AH$6+Tabella1[[#This Row],[BUONI]]))</f>
        <v>0</v>
      </c>
      <c r="AB30" s="12">
        <f>IF(Tabella1[[#This Row],[QUALITA]]="",0,$AJ$7+(($AK$7-$AJ$7)/($AI$7-$AH$7))*(-$AH$7+Tabella1[[#This Row],[QUALITA]]))</f>
        <v>9</v>
      </c>
      <c r="AC30" s="12">
        <f>IF(Tabella1[[#This Row],[SIMPATIA]]="",0,$AJ$8+(($AK$8-$AJ$8)/($AI$8-$AH$8))*(-$AH$8+Tabella1[[#This Row],[SIMPATIA]]))</f>
        <v>8</v>
      </c>
      <c r="AD30" s="12">
        <f>IF(Tabella1[[#This Row],[LOCATION]]="",0,$AJ$9+(($AK$9-$AJ$9)/($AI$9-$AH$9))*(-$AH$9+Tabella1[[#This Row],[LOCATION]]))</f>
        <v>8</v>
      </c>
      <c r="AE30" s="75" t="s">
        <v>451</v>
      </c>
      <c r="AF30" s="73"/>
    </row>
    <row r="31" spans="1:37" ht="14.25" customHeight="1" x14ac:dyDescent="0.25">
      <c r="A31" s="19">
        <f>IFERROR(LARGE(Tabella1[VOTO],Tabella1[[#This Row],[N]]),"")</f>
        <v>6.7743468431276872</v>
      </c>
      <c r="B31" s="18">
        <f>ROW(Tabella1[[#This Row],[NOME1]])-1</f>
        <v>30</v>
      </c>
      <c r="C31" s="95">
        <f>IFERROR(VLOOKUP(Tabella1[[#This Row],[VOTO]],Tabella1[[GRANDE]:[N]],2,FALSE),"")</f>
        <v>30</v>
      </c>
      <c r="D31" s="9" t="s">
        <v>357</v>
      </c>
      <c r="E31" s="9" t="s">
        <v>36</v>
      </c>
      <c r="F31" s="9" t="s">
        <v>145</v>
      </c>
      <c r="G31" s="109">
        <v>12</v>
      </c>
      <c r="H31" s="10">
        <v>0.57638888888888895</v>
      </c>
      <c r="I31" s="105">
        <f>SQRT((UFF.X-Tabella1[[#This Row],[X]])^2+(UFF.Y-Tabella1[[#This Row],[Y]])^2)/1000</f>
        <v>7.1125997872296463</v>
      </c>
      <c r="J31" s="9">
        <v>0</v>
      </c>
      <c r="K31" s="9">
        <v>1</v>
      </c>
      <c r="L31" s="9">
        <v>10</v>
      </c>
      <c r="M31" s="9">
        <v>8</v>
      </c>
      <c r="N31" s="9">
        <v>8</v>
      </c>
      <c r="O31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6.7743468431276872</v>
      </c>
      <c r="P31" s="11" t="s">
        <v>174</v>
      </c>
      <c r="Q31" s="67" t="s">
        <v>359</v>
      </c>
      <c r="R31" s="11" t="s">
        <v>360</v>
      </c>
      <c r="S31" s="34">
        <v>43013</v>
      </c>
      <c r="T31" s="35">
        <v>1</v>
      </c>
      <c r="U31" s="13">
        <v>579381.57999999996</v>
      </c>
      <c r="V31" s="13">
        <v>5004515.63</v>
      </c>
      <c r="W31" s="12">
        <f>IF(Tabella1[[#This Row],[PREZZO]]="",0,$AJ$2+(($AK$2-$AJ$2)/($AI$2-$AH$2))*(-$AH$2+Tabella1[[#This Row],[PREZZO]]))</f>
        <v>5.7142857142857144</v>
      </c>
      <c r="X31" s="12">
        <f>IF(Tabella1[[#This Row],[RITORNO]]="",0,$AJ$3+(($AK$3-$AJ$3)/($AI$3/24-$AH$3/24))*(-$AH$3/24+Tabella1[[#This Row],[RITORNO]]))</f>
        <v>2.2222222222222143</v>
      </c>
      <c r="Y31" s="12">
        <f>IF(Tabella1[[#This Row],[KM]]="",0,$AJ$4+(($AK$4-$AJ$4)/($AI$4-$AH$4))*(-$AH$4+Tabella1[[#This Row],[KM]]))</f>
        <v>5.2582668085135689</v>
      </c>
      <c r="Z31" s="14">
        <f>IF(Tabella1[[#This Row],[PARK]]="",0,$AJ$5+(($AK$5-$AJ$5)/($AI$5-$AH$5))*(-$AH$5+Tabella1[[#This Row],[PARK]]))</f>
        <v>10</v>
      </c>
      <c r="AA31" s="12">
        <f>IF(Tabella1[[#This Row],[BUONI]]="",0,$AJ$6+(($AK$6-$AJ$6)/($AI$6-$AH$6))*(-$AH$6+Tabella1[[#This Row],[BUONI]]))</f>
        <v>5</v>
      </c>
      <c r="AB31" s="12">
        <f>IF(Tabella1[[#This Row],[QUALITA]]="",0,$AJ$7+(($AK$7-$AJ$7)/($AI$7-$AH$7))*(-$AH$7+Tabella1[[#This Row],[QUALITA]]))</f>
        <v>10</v>
      </c>
      <c r="AC31" s="12">
        <f>IF(Tabella1[[#This Row],[SIMPATIA]]="",0,$AJ$8+(($AK$8-$AJ$8)/($AI$8-$AH$8))*(-$AH$8+Tabella1[[#This Row],[SIMPATIA]]))</f>
        <v>8</v>
      </c>
      <c r="AD31" s="12">
        <f>IF(Tabella1[[#This Row],[LOCATION]]="",0,$AJ$9+(($AK$9-$AJ$9)/($AI$9-$AH$9))*(-$AH$9+Tabella1[[#This Row],[LOCATION]]))</f>
        <v>8</v>
      </c>
      <c r="AE31" s="75" t="s">
        <v>396</v>
      </c>
      <c r="AF31" s="73"/>
    </row>
    <row r="32" spans="1:37" ht="14.25" customHeight="1" x14ac:dyDescent="0.25">
      <c r="A32" s="19">
        <f>IFERROR(LARGE(Tabella1[VOTO],Tabella1[[#This Row],[N]]),"")</f>
        <v>6.7560330582317576</v>
      </c>
      <c r="B32" s="8">
        <f>ROW(Tabella1[[#This Row],[NOME1]])-1</f>
        <v>31</v>
      </c>
      <c r="C32" s="96">
        <f>IFERROR(VLOOKUP(Tabella1[[#This Row],[VOTO]],Tabella1[[GRANDE]:[N]],2,FALSE),"")</f>
        <v>31</v>
      </c>
      <c r="D32" s="9" t="s">
        <v>682</v>
      </c>
      <c r="E32" s="9" t="s">
        <v>35</v>
      </c>
      <c r="F32" s="9" t="s">
        <v>56</v>
      </c>
      <c r="G32" s="109">
        <v>12</v>
      </c>
      <c r="H32" s="10">
        <v>0.56944444444444442</v>
      </c>
      <c r="I32" s="105">
        <f>SQRT((UFF.X-Tabella1[[#This Row],[X]])^2+(UFF.Y-Tabella1[[#This Row],[Y]])^2)/1000</f>
        <v>6.1656985393141763</v>
      </c>
      <c r="J32" s="9">
        <v>0</v>
      </c>
      <c r="K32" s="9">
        <v>1</v>
      </c>
      <c r="L32" s="9">
        <v>8</v>
      </c>
      <c r="M32" s="9">
        <v>8</v>
      </c>
      <c r="N32" s="9">
        <v>7</v>
      </c>
      <c r="O3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6.7560330582317576</v>
      </c>
      <c r="P32" s="11" t="s">
        <v>130</v>
      </c>
      <c r="Q32" s="67" t="s">
        <v>332</v>
      </c>
      <c r="R32" s="11" t="s">
        <v>126</v>
      </c>
      <c r="S32" s="34">
        <v>42487</v>
      </c>
      <c r="T32" s="35">
        <v>3</v>
      </c>
      <c r="U32" s="13">
        <v>589634.64</v>
      </c>
      <c r="V32" s="13">
        <v>4996471.59</v>
      </c>
      <c r="W32" s="12">
        <f>IF(Tabella1[[#This Row],[PREZZO]]="",0,$AJ$2+(($AK$2-$AJ$2)/($AI$2-$AH$2))*(-$AH$2+Tabella1[[#This Row],[PREZZO]]))</f>
        <v>5.7142857142857144</v>
      </c>
      <c r="X32" s="12">
        <f>IF(Tabella1[[#This Row],[RITORNO]]="",0,$AJ$3+(($AK$3-$AJ$3)/($AI$3/24-$AH$3/24))*(-$AH$3/24+Tabella1[[#This Row],[RITORNO]]))</f>
        <v>4.4444444444444642</v>
      </c>
      <c r="Y32" s="12">
        <f>IF(Tabella1[[#This Row],[KM]]="",0,$AJ$4+(($AK$4-$AJ$4)/($AI$4-$AH$4))*(-$AH$4+Tabella1[[#This Row],[KM]]))</f>
        <v>5.8895343071238822</v>
      </c>
      <c r="Z32" s="14">
        <f>IF(Tabella1[[#This Row],[PARK]]="",0,$AJ$5+(($AK$5-$AJ$5)/($AI$5-$AH$5))*(-$AH$5+Tabella1[[#This Row],[PARK]]))</f>
        <v>10</v>
      </c>
      <c r="AA32" s="12">
        <f>IF(Tabella1[[#This Row],[BUONI]]="",0,$AJ$6+(($AK$6-$AJ$6)/($AI$6-$AH$6))*(-$AH$6+Tabella1[[#This Row],[BUONI]]))</f>
        <v>5</v>
      </c>
      <c r="AB32" s="12">
        <f>IF(Tabella1[[#This Row],[QUALITA]]="",0,$AJ$7+(($AK$7-$AJ$7)/($AI$7-$AH$7))*(-$AH$7+Tabella1[[#This Row],[QUALITA]]))</f>
        <v>8</v>
      </c>
      <c r="AC32" s="12">
        <f>IF(Tabella1[[#This Row],[SIMPATIA]]="",0,$AJ$8+(($AK$8-$AJ$8)/($AI$8-$AH$8))*(-$AH$8+Tabella1[[#This Row],[SIMPATIA]]))</f>
        <v>8</v>
      </c>
      <c r="AD32" s="12">
        <f>IF(Tabella1[[#This Row],[LOCATION]]="",0,$AJ$9+(($AK$9-$AJ$9)/($AI$9-$AH$9))*(-$AH$9+Tabella1[[#This Row],[LOCATION]]))</f>
        <v>7</v>
      </c>
      <c r="AE32" s="75" t="s">
        <v>455</v>
      </c>
      <c r="AF32" s="73"/>
    </row>
    <row r="33" spans="1:32" ht="14.25" customHeight="1" x14ac:dyDescent="0.25">
      <c r="A33" s="19">
        <f>IFERROR(LARGE(Tabella1[VOTO],Tabella1[[#This Row],[N]]),"")</f>
        <v>6.7068111434939226</v>
      </c>
      <c r="B33" s="8">
        <f>ROW(Tabella1[[#This Row],[NOME1]])-1</f>
        <v>32</v>
      </c>
      <c r="C33" s="96">
        <f>IFERROR(VLOOKUP(Tabella1[[#This Row],[VOTO]],Tabella1[[GRANDE]:[N]],2,FALSE),"")</f>
        <v>32</v>
      </c>
      <c r="D33" s="9" t="s">
        <v>348</v>
      </c>
      <c r="E33" s="9" t="s">
        <v>181</v>
      </c>
      <c r="F33" s="9" t="s">
        <v>46</v>
      </c>
      <c r="G33" s="109">
        <v>11</v>
      </c>
      <c r="H33" s="10">
        <v>0.55555555555555558</v>
      </c>
      <c r="I33" s="105">
        <f>SQRT((UFF.X-Tabella1[[#This Row],[X]])^2+(UFF.Y-Tabella1[[#This Row],[Y]])^2)/1000</f>
        <v>0.99445675426340985</v>
      </c>
      <c r="J33" s="9">
        <v>0</v>
      </c>
      <c r="K33" s="9">
        <v>0</v>
      </c>
      <c r="L33" s="9">
        <v>7</v>
      </c>
      <c r="M33" s="9">
        <v>6</v>
      </c>
      <c r="N33" s="9">
        <v>6</v>
      </c>
      <c r="O3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6.7068111434939226</v>
      </c>
      <c r="P33" s="11" t="s">
        <v>260</v>
      </c>
      <c r="Q33" s="67" t="s">
        <v>349</v>
      </c>
      <c r="R33" s="11" t="s">
        <v>350</v>
      </c>
      <c r="S33" s="34">
        <v>42982</v>
      </c>
      <c r="T33" s="35">
        <v>5</v>
      </c>
      <c r="U33" s="13">
        <v>583109.94999999995</v>
      </c>
      <c r="V33" s="13">
        <v>4999168.5599999996</v>
      </c>
      <c r="W33" s="12">
        <f>IF(Tabella1[[#This Row],[PREZZO]]="",0,$AJ$2+(($AK$2-$AJ$2)/($AI$2-$AH$2))*(-$AH$2+Tabella1[[#This Row],[PREZZO]]))</f>
        <v>6.4285714285714288</v>
      </c>
      <c r="X33" s="12">
        <f>IF(Tabella1[[#This Row],[RITORNO]]="",0,$AJ$3+(($AK$3-$AJ$3)/($AI$3/24-$AH$3/24))*(-$AH$3/24+Tabella1[[#This Row],[RITORNO]]))</f>
        <v>8.8888888888888928</v>
      </c>
      <c r="Y33" s="12">
        <f>IF(Tabella1[[#This Row],[KM]]="",0,$AJ$4+(($AK$4-$AJ$4)/($AI$4-$AH$4))*(-$AH$4+Tabella1[[#This Row],[KM]]))</f>
        <v>9.3370288304910591</v>
      </c>
      <c r="Z33" s="14">
        <f>IF(Tabella1[[#This Row],[PARK]]="",0,$AJ$5+(($AK$5-$AJ$5)/($AI$5-$AH$5))*(-$AH$5+Tabella1[[#This Row],[PARK]]))</f>
        <v>10</v>
      </c>
      <c r="AA33" s="12">
        <f>IF(Tabella1[[#This Row],[BUONI]]="",0,$AJ$6+(($AK$6-$AJ$6)/($AI$6-$AH$6))*(-$AH$6+Tabella1[[#This Row],[BUONI]]))</f>
        <v>0</v>
      </c>
      <c r="AB33" s="12">
        <f>IF(Tabella1[[#This Row],[QUALITA]]="",0,$AJ$7+(($AK$7-$AJ$7)/($AI$7-$AH$7))*(-$AH$7+Tabella1[[#This Row],[QUALITA]]))</f>
        <v>7</v>
      </c>
      <c r="AC33" s="12">
        <f>IF(Tabella1[[#This Row],[SIMPATIA]]="",0,$AJ$8+(($AK$8-$AJ$8)/($AI$8-$AH$8))*(-$AH$8+Tabella1[[#This Row],[SIMPATIA]]))</f>
        <v>6</v>
      </c>
      <c r="AD33" s="12">
        <f>IF(Tabella1[[#This Row],[LOCATION]]="",0,$AJ$9+(($AK$9-$AJ$9)/($AI$9-$AH$9))*(-$AH$9+Tabella1[[#This Row],[LOCATION]]))</f>
        <v>6</v>
      </c>
      <c r="AE33" s="75" t="s">
        <v>450</v>
      </c>
      <c r="AF33" s="73"/>
    </row>
    <row r="34" spans="1:32" ht="14.25" customHeight="1" x14ac:dyDescent="0.25">
      <c r="A34" s="19">
        <f>IFERROR(LARGE(Tabella1[VOTO],Tabella1[[#This Row],[N]]),"")</f>
        <v>6.7014174368077377</v>
      </c>
      <c r="B34" s="8">
        <f>ROW(Tabella1[[#This Row],[NOME1]])-1</f>
        <v>33</v>
      </c>
      <c r="C34" s="96">
        <f>IFERROR(VLOOKUP(Tabella1[[#This Row],[VOTO]],Tabella1[[GRANDE]:[N]],2,FALSE),"")</f>
        <v>33</v>
      </c>
      <c r="D34" s="9" t="s">
        <v>93</v>
      </c>
      <c r="E34" s="9" t="s">
        <v>34</v>
      </c>
      <c r="F34" s="9" t="s">
        <v>92</v>
      </c>
      <c r="G34" s="109">
        <v>8</v>
      </c>
      <c r="H34" s="10">
        <v>0.5625</v>
      </c>
      <c r="I34" s="105">
        <f>SQRT((UFF.X-Tabella1[[#This Row],[X]])^2+(UFF.Y-Tabella1[[#This Row],[Y]])^2)/1000</f>
        <v>3.9401336154500153</v>
      </c>
      <c r="J34" s="9">
        <v>5</v>
      </c>
      <c r="K34" s="9">
        <v>1</v>
      </c>
      <c r="L34" s="9">
        <v>7</v>
      </c>
      <c r="M34" s="9">
        <v>7</v>
      </c>
      <c r="N34" s="9">
        <v>7</v>
      </c>
      <c r="O3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6.7014174368077377</v>
      </c>
      <c r="P34" s="11" t="s">
        <v>7</v>
      </c>
      <c r="Q34" s="67" t="s">
        <v>341</v>
      </c>
      <c r="R34" s="11"/>
      <c r="S34" s="34">
        <v>42619</v>
      </c>
      <c r="T34" s="35">
        <v>3</v>
      </c>
      <c r="U34" s="13">
        <v>580283.26</v>
      </c>
      <c r="V34" s="13">
        <v>4998234.4000000004</v>
      </c>
      <c r="W34" s="12">
        <f>IF(Tabella1[[#This Row],[PREZZO]]="",0,$AJ$2+(($AK$2-$AJ$2)/($AI$2-$AH$2))*(-$AH$2+Tabella1[[#This Row],[PREZZO]]))</f>
        <v>8.5714285714285712</v>
      </c>
      <c r="X34" s="12">
        <f>IF(Tabella1[[#This Row],[RITORNO]]="",0,$AJ$3+(($AK$3-$AJ$3)/($AI$3/24-$AH$3/24))*(-$AH$3/24+Tabella1[[#This Row],[RITORNO]]))</f>
        <v>6.6666666666666785</v>
      </c>
      <c r="Y34" s="12">
        <f>IF(Tabella1[[#This Row],[KM]]="",0,$AJ$4+(($AK$4-$AJ$4)/($AI$4-$AH$4))*(-$AH$4+Tabella1[[#This Row],[KM]]))</f>
        <v>7.3732442563666556</v>
      </c>
      <c r="Z34" s="14">
        <f>IF(Tabella1[[#This Row],[PARK]]="",0,$AJ$5+(($AK$5-$AJ$5)/($AI$5-$AH$5))*(-$AH$5+Tabella1[[#This Row],[PARK]]))</f>
        <v>5</v>
      </c>
      <c r="AA34" s="12">
        <f>IF(Tabella1[[#This Row],[BUONI]]="",0,$AJ$6+(($AK$6-$AJ$6)/($AI$6-$AH$6))*(-$AH$6+Tabella1[[#This Row],[BUONI]]))</f>
        <v>5</v>
      </c>
      <c r="AB34" s="12">
        <f>IF(Tabella1[[#This Row],[QUALITA]]="",0,$AJ$7+(($AK$7-$AJ$7)/($AI$7-$AH$7))*(-$AH$7+Tabella1[[#This Row],[QUALITA]]))</f>
        <v>7</v>
      </c>
      <c r="AC34" s="12">
        <f>IF(Tabella1[[#This Row],[SIMPATIA]]="",0,$AJ$8+(($AK$8-$AJ$8)/($AI$8-$AH$8))*(-$AH$8+Tabella1[[#This Row],[SIMPATIA]]))</f>
        <v>7</v>
      </c>
      <c r="AD34" s="12">
        <f>IF(Tabella1[[#This Row],[LOCATION]]="",0,$AJ$9+(($AK$9-$AJ$9)/($AI$9-$AH$9))*(-$AH$9+Tabella1[[#This Row],[LOCATION]]))</f>
        <v>7</v>
      </c>
      <c r="AE34" s="75" t="s">
        <v>434</v>
      </c>
      <c r="AF34" s="73"/>
    </row>
    <row r="35" spans="1:32" ht="14.25" customHeight="1" x14ac:dyDescent="0.25">
      <c r="A35" s="19">
        <f>IFERROR(LARGE(Tabella1[VOTO],Tabella1[[#This Row],[N]]),"")</f>
        <v>6.6882536536672408</v>
      </c>
      <c r="B35" s="8">
        <f>ROW(Tabella1[[#This Row],[NOME1]])-1</f>
        <v>34</v>
      </c>
      <c r="C35" s="96">
        <f>IFERROR(VLOOKUP(Tabella1[[#This Row],[VOTO]],Tabella1[[GRANDE]:[N]],2,FALSE),"")</f>
        <v>34</v>
      </c>
      <c r="D35" s="9" t="s">
        <v>699</v>
      </c>
      <c r="E35" s="9" t="s">
        <v>41</v>
      </c>
      <c r="F35" s="9" t="s">
        <v>50</v>
      </c>
      <c r="G35" s="109">
        <v>12</v>
      </c>
      <c r="H35" s="10">
        <v>0.5625</v>
      </c>
      <c r="I35" s="105">
        <f>SQRT((UFF.X-Tabella1[[#This Row],[X]])^2+(UFF.Y-Tabella1[[#This Row],[Y]])^2)/1000</f>
        <v>4.3123847274217013</v>
      </c>
      <c r="J35" s="9">
        <v>3</v>
      </c>
      <c r="K35" s="9">
        <v>1</v>
      </c>
      <c r="L35" s="9">
        <v>8</v>
      </c>
      <c r="M35" s="9">
        <v>7</v>
      </c>
      <c r="N35" s="9">
        <v>7</v>
      </c>
      <c r="O3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6.6882536536672408</v>
      </c>
      <c r="P35" s="11" t="s">
        <v>174</v>
      </c>
      <c r="Q35" s="67" t="s">
        <v>338</v>
      </c>
      <c r="R35" s="11" t="s">
        <v>255</v>
      </c>
      <c r="S35" s="34">
        <v>42529</v>
      </c>
      <c r="T35" s="35">
        <v>1</v>
      </c>
      <c r="U35" s="13">
        <v>579792.87</v>
      </c>
      <c r="V35" s="13">
        <v>4999301.0199999996</v>
      </c>
      <c r="W35" s="12">
        <f>IF(Tabella1[[#This Row],[PREZZO]]="",0,$AJ$2+(($AK$2-$AJ$2)/($AI$2-$AH$2))*(-$AH$2+Tabella1[[#This Row],[PREZZO]]))</f>
        <v>5.7142857142857144</v>
      </c>
      <c r="X35" s="12">
        <f>IF(Tabella1[[#This Row],[RITORNO]]="",0,$AJ$3+(($AK$3-$AJ$3)/($AI$3/24-$AH$3/24))*(-$AH$3/24+Tabella1[[#This Row],[RITORNO]]))</f>
        <v>6.6666666666666785</v>
      </c>
      <c r="Y35" s="12">
        <f>IF(Tabella1[[#This Row],[KM]]="",0,$AJ$4+(($AK$4-$AJ$4)/($AI$4-$AH$4))*(-$AH$4+Tabella1[[#This Row],[KM]]))</f>
        <v>7.1250768483855325</v>
      </c>
      <c r="Z35" s="14">
        <f>IF(Tabella1[[#This Row],[PARK]]="",0,$AJ$5+(($AK$5-$AJ$5)/($AI$5-$AH$5))*(-$AH$5+Tabella1[[#This Row],[PARK]]))</f>
        <v>7</v>
      </c>
      <c r="AA35" s="12">
        <f>IF(Tabella1[[#This Row],[BUONI]]="",0,$AJ$6+(($AK$6-$AJ$6)/($AI$6-$AH$6))*(-$AH$6+Tabella1[[#This Row],[BUONI]]))</f>
        <v>5</v>
      </c>
      <c r="AB35" s="12">
        <f>IF(Tabella1[[#This Row],[QUALITA]]="",0,$AJ$7+(($AK$7-$AJ$7)/($AI$7-$AH$7))*(-$AH$7+Tabella1[[#This Row],[QUALITA]]))</f>
        <v>8</v>
      </c>
      <c r="AC35" s="12">
        <f>IF(Tabella1[[#This Row],[SIMPATIA]]="",0,$AJ$8+(($AK$8-$AJ$8)/($AI$8-$AH$8))*(-$AH$8+Tabella1[[#This Row],[SIMPATIA]]))</f>
        <v>7</v>
      </c>
      <c r="AD35" s="12">
        <f>IF(Tabella1[[#This Row],[LOCATION]]="",0,$AJ$9+(($AK$9-$AJ$9)/($AI$9-$AH$9))*(-$AH$9+Tabella1[[#This Row],[LOCATION]]))</f>
        <v>7</v>
      </c>
      <c r="AE35" s="75" t="s">
        <v>439</v>
      </c>
      <c r="AF35" s="73"/>
    </row>
    <row r="36" spans="1:32" ht="14.25" customHeight="1" x14ac:dyDescent="0.25">
      <c r="A36" s="19">
        <f>IFERROR(LARGE(Tabella1[VOTO],Tabella1[[#This Row],[N]]),"")</f>
        <v>6.6875883147437092</v>
      </c>
      <c r="B36" s="18">
        <f>ROW(Tabella1[[#This Row],[NOME1]])-1</f>
        <v>35</v>
      </c>
      <c r="C36" s="95">
        <f>IFERROR(VLOOKUP(Tabella1[[#This Row],[VOTO]],Tabella1[[GRANDE]:[N]],2,FALSE),"")</f>
        <v>35</v>
      </c>
      <c r="D36" s="9" t="s">
        <v>286</v>
      </c>
      <c r="E36" s="9" t="s">
        <v>41</v>
      </c>
      <c r="F36" s="9" t="s">
        <v>370</v>
      </c>
      <c r="G36" s="109">
        <v>11</v>
      </c>
      <c r="H36" s="10">
        <v>0.55902777777777779</v>
      </c>
      <c r="I36" s="105">
        <f>SQRT((UFF.X-Tabella1[[#This Row],[X]])^2+(UFF.Y-Tabella1[[#This Row],[Y]])^2)/1000</f>
        <v>5.5584640325993107</v>
      </c>
      <c r="J36" s="9">
        <v>3</v>
      </c>
      <c r="K36" s="9">
        <v>1</v>
      </c>
      <c r="L36" s="9">
        <v>7</v>
      </c>
      <c r="M36" s="9">
        <v>7</v>
      </c>
      <c r="N36" s="9">
        <v>7</v>
      </c>
      <c r="O36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6.6875883147437092</v>
      </c>
      <c r="P36" s="11" t="s">
        <v>130</v>
      </c>
      <c r="Q36" s="67" t="s">
        <v>371</v>
      </c>
      <c r="R36" s="11" t="s">
        <v>390</v>
      </c>
      <c r="S36" s="34">
        <v>43020</v>
      </c>
      <c r="T36" s="35">
        <v>1</v>
      </c>
      <c r="U36" s="20">
        <v>578667.24</v>
      </c>
      <c r="V36" s="20">
        <v>4998040.21</v>
      </c>
      <c r="W36" s="12">
        <f>IF(Tabella1[[#This Row],[PREZZO]]="",0,$AJ$2+(($AK$2-$AJ$2)/($AI$2-$AH$2))*(-$AH$2+Tabella1[[#This Row],[PREZZO]]))</f>
        <v>6.4285714285714288</v>
      </c>
      <c r="X36" s="12">
        <f>IF(Tabella1[[#This Row],[RITORNO]]="",0,$AJ$3+(($AK$3-$AJ$3)/($AI$3/24-$AH$3/24))*(-$AH$3/24+Tabella1[[#This Row],[RITORNO]]))</f>
        <v>7.7777777777777857</v>
      </c>
      <c r="Y36" s="12">
        <f>IF(Tabella1[[#This Row],[KM]]="",0,$AJ$4+(($AK$4-$AJ$4)/($AI$4-$AH$4))*(-$AH$4+Tabella1[[#This Row],[KM]]))</f>
        <v>6.294357311600459</v>
      </c>
      <c r="Z36" s="14">
        <f>IF(Tabella1[[#This Row],[PARK]]="",0,$AJ$5+(($AK$5-$AJ$5)/($AI$5-$AH$5))*(-$AH$5+Tabella1[[#This Row],[PARK]]))</f>
        <v>7</v>
      </c>
      <c r="AA36" s="12">
        <f>IF(Tabella1[[#This Row],[BUONI]]="",0,$AJ$6+(($AK$6-$AJ$6)/($AI$6-$AH$6))*(-$AH$6+Tabella1[[#This Row],[BUONI]]))</f>
        <v>5</v>
      </c>
      <c r="AB36" s="12">
        <f>IF(Tabella1[[#This Row],[QUALITA]]="",0,$AJ$7+(($AK$7-$AJ$7)/($AI$7-$AH$7))*(-$AH$7+Tabella1[[#This Row],[QUALITA]]))</f>
        <v>7</v>
      </c>
      <c r="AC36" s="12">
        <f>IF(Tabella1[[#This Row],[SIMPATIA]]="",0,$AJ$8+(($AK$8-$AJ$8)/($AI$8-$AH$8))*(-$AH$8+Tabella1[[#This Row],[SIMPATIA]]))</f>
        <v>7</v>
      </c>
      <c r="AD36" s="12">
        <f>IF(Tabella1[[#This Row],[LOCATION]]="",0,$AJ$9+(($AK$9-$AJ$9)/($AI$9-$AH$9))*(-$AH$9+Tabella1[[#This Row],[LOCATION]]))</f>
        <v>7</v>
      </c>
      <c r="AE36" s="75" t="s">
        <v>372</v>
      </c>
      <c r="AF36" s="73"/>
    </row>
    <row r="37" spans="1:32" ht="14.25" customHeight="1" x14ac:dyDescent="0.25">
      <c r="A37" s="19">
        <f>IFERROR(LARGE(Tabella1[VOTO],Tabella1[[#This Row],[N]]),"")</f>
        <v>6.6690865961864816</v>
      </c>
      <c r="B37" s="18">
        <f>ROW(Tabella1[[#This Row],[NOME1]])-1</f>
        <v>36</v>
      </c>
      <c r="C37" s="95">
        <f>IFERROR(VLOOKUP(Tabella1[[#This Row],[VOTO]],Tabella1[[GRANDE]:[N]],2,FALSE),"")</f>
        <v>36</v>
      </c>
      <c r="D37" s="9" t="s">
        <v>680</v>
      </c>
      <c r="E37" s="9" t="s">
        <v>36</v>
      </c>
      <c r="F37" s="9" t="s">
        <v>148</v>
      </c>
      <c r="G37" s="109">
        <v>10</v>
      </c>
      <c r="H37" s="93">
        <v>0.56944444444444442</v>
      </c>
      <c r="I37" s="105">
        <f>SQRT((UFF.X-Tabella1[[#This Row],[X]])^2+(UFF.Y-Tabella1[[#This Row],[Y]])^2)/1000</f>
        <v>9.3519132267146272</v>
      </c>
      <c r="J37" s="35">
        <v>0</v>
      </c>
      <c r="K37" s="35">
        <v>0</v>
      </c>
      <c r="L37" s="9">
        <v>10</v>
      </c>
      <c r="M37" s="9">
        <v>9</v>
      </c>
      <c r="N37" s="9">
        <v>9</v>
      </c>
      <c r="O37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6.6690865961864816</v>
      </c>
      <c r="P37" s="11" t="s">
        <v>254</v>
      </c>
      <c r="Q37" s="67" t="s">
        <v>475</v>
      </c>
      <c r="R37" s="11"/>
      <c r="S37" s="34">
        <v>43083</v>
      </c>
      <c r="T37" s="35">
        <v>1</v>
      </c>
      <c r="U37" s="20">
        <v>574820</v>
      </c>
      <c r="V37" s="20">
        <v>5000322</v>
      </c>
      <c r="W37" s="12">
        <f>IF(Tabella1[[#This Row],[PREZZO]]="",0,$AJ$2+(($AK$2-$AJ$2)/($AI$2-$AH$2))*(-$AH$2+Tabella1[[#This Row],[PREZZO]]))</f>
        <v>7.1428571428571432</v>
      </c>
      <c r="X37" s="12">
        <f>IF(Tabella1[[#This Row],[RITORNO]]="",0,$AJ$3+(($AK$3-$AJ$3)/($AI$3/24-$AH$3/24))*(-$AH$3/24+Tabella1[[#This Row],[RITORNO]]))</f>
        <v>4.4444444444444642</v>
      </c>
      <c r="Y37" s="12">
        <f>IF(Tabella1[[#This Row],[KM]]="",0,$AJ$4+(($AK$4-$AJ$4)/($AI$4-$AH$4))*(-$AH$4+Tabella1[[#This Row],[KM]]))</f>
        <v>3.7653911821902484</v>
      </c>
      <c r="Z37" s="14">
        <f>IF(Tabella1[[#This Row],[PARK]]="",0,$AJ$5+(($AK$5-$AJ$5)/($AI$5-$AH$5))*(-$AH$5+Tabella1[[#This Row],[PARK]]))</f>
        <v>10</v>
      </c>
      <c r="AA37" s="12">
        <f>IF(Tabella1[[#This Row],[BUONI]]="",0,$AJ$6+(($AK$6-$AJ$6)/($AI$6-$AH$6))*(-$AH$6+Tabella1[[#This Row],[BUONI]]))</f>
        <v>0</v>
      </c>
      <c r="AB37" s="12">
        <f>IF(Tabella1[[#This Row],[QUALITA]]="",0,$AJ$7+(($AK$7-$AJ$7)/($AI$7-$AH$7))*(-$AH$7+Tabella1[[#This Row],[QUALITA]]))</f>
        <v>10</v>
      </c>
      <c r="AC37" s="12">
        <f>IF(Tabella1[[#This Row],[SIMPATIA]]="",0,$AJ$8+(($AK$8-$AJ$8)/($AI$8-$AH$8))*(-$AH$8+Tabella1[[#This Row],[SIMPATIA]]))</f>
        <v>9</v>
      </c>
      <c r="AD37" s="12">
        <f>IF(Tabella1[[#This Row],[LOCATION]]="",0,$AJ$9+(($AK$9-$AJ$9)/($AI$9-$AH$9))*(-$AH$9+Tabella1[[#This Row],[LOCATION]]))</f>
        <v>9</v>
      </c>
      <c r="AE37" s="75" t="s">
        <v>474</v>
      </c>
      <c r="AF37" s="73"/>
    </row>
    <row r="38" spans="1:32" ht="14.25" customHeight="1" x14ac:dyDescent="0.25">
      <c r="A38" s="19">
        <f>IFERROR(LARGE(Tabella1[VOTO],Tabella1[[#This Row],[N]]),"")</f>
        <v>6.6496177553069726</v>
      </c>
      <c r="B38" s="8">
        <f>ROW(Tabella1[[#This Row],[NOME1]])-1</f>
        <v>37</v>
      </c>
      <c r="C38" s="96">
        <f>IFERROR(VLOOKUP(Tabella1[[#This Row],[VOTO]],Tabella1[[GRANDE]:[N]],2,FALSE),"")</f>
        <v>37</v>
      </c>
      <c r="D38" s="9" t="s">
        <v>77</v>
      </c>
      <c r="E38" s="9" t="s">
        <v>36</v>
      </c>
      <c r="F38" s="9" t="s">
        <v>78</v>
      </c>
      <c r="G38" s="109">
        <v>12</v>
      </c>
      <c r="H38" s="10">
        <v>0.56944444444444442</v>
      </c>
      <c r="I38" s="105">
        <f>SQRT((UFF.X-Tabella1[[#This Row],[X]])^2+(UFF.Y-Tabella1[[#This Row],[Y]])^2)/1000</f>
        <v>2.9426821744115976</v>
      </c>
      <c r="J38" s="9">
        <v>4</v>
      </c>
      <c r="K38" s="9">
        <v>1</v>
      </c>
      <c r="L38" s="9">
        <v>8</v>
      </c>
      <c r="M38" s="9">
        <v>8</v>
      </c>
      <c r="N38" s="9">
        <v>8</v>
      </c>
      <c r="O3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6.6496177553069726</v>
      </c>
      <c r="P38" s="11" t="s">
        <v>174</v>
      </c>
      <c r="Q38" s="67" t="s">
        <v>333</v>
      </c>
      <c r="R38" s="11"/>
      <c r="S38" s="34">
        <v>42347</v>
      </c>
      <c r="T38" s="35">
        <v>10</v>
      </c>
      <c r="U38" s="13">
        <v>581282.36</v>
      </c>
      <c r="V38" s="13">
        <v>4998361.7</v>
      </c>
      <c r="W38" s="12">
        <f>IF(Tabella1[[#This Row],[PREZZO]]="",0,$AJ$2+(($AK$2-$AJ$2)/($AI$2-$AH$2))*(-$AH$2+Tabella1[[#This Row],[PREZZO]]))</f>
        <v>5.7142857142857144</v>
      </c>
      <c r="X38" s="12">
        <f>IF(Tabella1[[#This Row],[RITORNO]]="",0,$AJ$3+(($AK$3-$AJ$3)/($AI$3/24-$AH$3/24))*(-$AH$3/24+Tabella1[[#This Row],[RITORNO]]))</f>
        <v>4.4444444444444642</v>
      </c>
      <c r="Y38" s="12">
        <f>IF(Tabella1[[#This Row],[KM]]="",0,$AJ$4+(($AK$4-$AJ$4)/($AI$4-$AH$4))*(-$AH$4+Tabella1[[#This Row],[KM]]))</f>
        <v>8.0382118837256016</v>
      </c>
      <c r="Z38" s="14">
        <f>IF(Tabella1[[#This Row],[PARK]]="",0,$AJ$5+(($AK$5-$AJ$5)/($AI$5-$AH$5))*(-$AH$5+Tabella1[[#This Row],[PARK]]))</f>
        <v>6</v>
      </c>
      <c r="AA38" s="12">
        <f>IF(Tabella1[[#This Row],[BUONI]]="",0,$AJ$6+(($AK$6-$AJ$6)/($AI$6-$AH$6))*(-$AH$6+Tabella1[[#This Row],[BUONI]]))</f>
        <v>5</v>
      </c>
      <c r="AB38" s="12">
        <f>IF(Tabella1[[#This Row],[QUALITA]]="",0,$AJ$7+(($AK$7-$AJ$7)/($AI$7-$AH$7))*(-$AH$7+Tabella1[[#This Row],[QUALITA]]))</f>
        <v>8</v>
      </c>
      <c r="AC38" s="12">
        <f>IF(Tabella1[[#This Row],[SIMPATIA]]="",0,$AJ$8+(($AK$8-$AJ$8)/($AI$8-$AH$8))*(-$AH$8+Tabella1[[#This Row],[SIMPATIA]]))</f>
        <v>8</v>
      </c>
      <c r="AD38" s="12">
        <f>IF(Tabella1[[#This Row],[LOCATION]]="",0,$AJ$9+(($AK$9-$AJ$9)/($AI$9-$AH$9))*(-$AH$9+Tabella1[[#This Row],[LOCATION]]))</f>
        <v>8</v>
      </c>
      <c r="AE38" s="75" t="s">
        <v>440</v>
      </c>
      <c r="AF38" s="73"/>
    </row>
    <row r="39" spans="1:32" ht="14.25" customHeight="1" x14ac:dyDescent="0.25">
      <c r="A39" s="19">
        <f>IFERROR(LARGE(Tabella1[VOTO],Tabella1[[#This Row],[N]]),"")</f>
        <v>6.612868274290653</v>
      </c>
      <c r="B39" s="8">
        <f>ROW(Tabella1[[#This Row],[NOME1]])-1</f>
        <v>38</v>
      </c>
      <c r="C39" s="95">
        <f>IFERROR(VLOOKUP(Tabella1[[#This Row],[VOTO]],Tabella1[[GRANDE]:[N]],2,FALSE),"")</f>
        <v>38</v>
      </c>
      <c r="D39" s="9" t="s">
        <v>695</v>
      </c>
      <c r="E39" s="9" t="s">
        <v>37</v>
      </c>
      <c r="F39" s="9" t="s">
        <v>28</v>
      </c>
      <c r="G39" s="109">
        <v>10</v>
      </c>
      <c r="H39" s="10">
        <v>0.56597222222222221</v>
      </c>
      <c r="I39" s="105">
        <f>SQRT((UFF.X-Tabella1[[#This Row],[X]])^2+(UFF.Y-Tabella1[[#This Row],[Y]])^2)/1000</f>
        <v>8.6931997561312251</v>
      </c>
      <c r="J39" s="9">
        <v>0</v>
      </c>
      <c r="K39" s="9">
        <v>1</v>
      </c>
      <c r="L39" s="9">
        <v>7</v>
      </c>
      <c r="M39" s="9">
        <v>7</v>
      </c>
      <c r="N39" s="9">
        <v>7</v>
      </c>
      <c r="O39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6.612868274290653</v>
      </c>
      <c r="P39" s="11" t="s">
        <v>130</v>
      </c>
      <c r="Q39" s="67" t="s">
        <v>470</v>
      </c>
      <c r="R39" s="11" t="s">
        <v>365</v>
      </c>
      <c r="S39" s="34">
        <v>43082</v>
      </c>
      <c r="T39" s="35">
        <v>1</v>
      </c>
      <c r="U39" s="55">
        <v>576223</v>
      </c>
      <c r="V39" s="55">
        <v>5002866</v>
      </c>
      <c r="W39" s="12">
        <f>IF(Tabella1[[#This Row],[PREZZO]]="",0,$AJ$2+(($AK$2-$AJ$2)/($AI$2-$AH$2))*(-$AH$2+Tabella1[[#This Row],[PREZZO]]))</f>
        <v>7.1428571428571432</v>
      </c>
      <c r="X39" s="12">
        <f>IF(Tabella1[[#This Row],[RITORNO]]="",0,$AJ$3+(($AK$3-$AJ$3)/($AI$3/24-$AH$3/24))*(-$AH$3/24+Tabella1[[#This Row],[RITORNO]]))</f>
        <v>5.5555555555555713</v>
      </c>
      <c r="Y39" s="12">
        <f>IF(Tabella1[[#This Row],[KM]]="",0,$AJ$4+(($AK$4-$AJ$4)/($AI$4-$AH$4))*(-$AH$4+Tabella1[[#This Row],[KM]]))</f>
        <v>4.204533495912516</v>
      </c>
      <c r="Z39" s="14">
        <f>IF(Tabella1[[#This Row],[PARK]]="",0,$AJ$5+(($AK$5-$AJ$5)/($AI$5-$AH$5))*(-$AH$5+Tabella1[[#This Row],[PARK]]))</f>
        <v>10</v>
      </c>
      <c r="AA39" s="12">
        <f>IF(Tabella1[[#This Row],[BUONI]]="",0,$AJ$6+(($AK$6-$AJ$6)/($AI$6-$AH$6))*(-$AH$6+Tabella1[[#This Row],[BUONI]]))</f>
        <v>5</v>
      </c>
      <c r="AB39" s="12">
        <f>IF(Tabella1[[#This Row],[QUALITA]]="",0,$AJ$7+(($AK$7-$AJ$7)/($AI$7-$AH$7))*(-$AH$7+Tabella1[[#This Row],[QUALITA]]))</f>
        <v>7</v>
      </c>
      <c r="AC39" s="12">
        <f>IF(Tabella1[[#This Row],[SIMPATIA]]="",0,$AJ$8+(($AK$8-$AJ$8)/($AI$8-$AH$8))*(-$AH$8+Tabella1[[#This Row],[SIMPATIA]]))</f>
        <v>7</v>
      </c>
      <c r="AD39" s="12">
        <f>IF(Tabella1[[#This Row],[LOCATION]]="",0,$AJ$9+(($AK$9-$AJ$9)/($AI$9-$AH$9))*(-$AH$9+Tabella1[[#This Row],[LOCATION]]))</f>
        <v>7</v>
      </c>
      <c r="AE39" s="75" t="s">
        <v>482</v>
      </c>
      <c r="AF39" s="73"/>
    </row>
    <row r="40" spans="1:32" ht="14.25" customHeight="1" x14ac:dyDescent="0.25">
      <c r="A40" s="19">
        <f>IFERROR(LARGE(Tabella1[VOTO],Tabella1[[#This Row],[N]]),"")</f>
        <v>6.5815400243617397</v>
      </c>
      <c r="B40" s="18">
        <f>ROW(Tabella1[[#This Row],[NOME1]])-1</f>
        <v>39</v>
      </c>
      <c r="C40" s="95">
        <f>IFERROR(VLOOKUP(Tabella1[[#This Row],[VOTO]],Tabella1[[GRANDE]:[N]],2,FALSE),"")</f>
        <v>39</v>
      </c>
      <c r="D40" s="9" t="s">
        <v>191</v>
      </c>
      <c r="E40" s="9" t="s">
        <v>33</v>
      </c>
      <c r="F40" s="9" t="s">
        <v>192</v>
      </c>
      <c r="G40" s="109">
        <v>11</v>
      </c>
      <c r="H40" s="10">
        <v>0.5625</v>
      </c>
      <c r="I40" s="105">
        <f>SQRT((UFF.X-Tabella1[[#This Row],[X]])^2+(UFF.Y-Tabella1[[#This Row],[Y]])^2)/1000</f>
        <v>3.6643768505162821</v>
      </c>
      <c r="J40" s="9">
        <v>3</v>
      </c>
      <c r="K40" s="9">
        <v>1</v>
      </c>
      <c r="L40" s="9">
        <v>8</v>
      </c>
      <c r="M40" s="9">
        <v>6</v>
      </c>
      <c r="N40" s="9">
        <v>6</v>
      </c>
      <c r="O40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6.5815400243617397</v>
      </c>
      <c r="P40" s="11" t="s">
        <v>7</v>
      </c>
      <c r="Q40" s="67" t="s">
        <v>328</v>
      </c>
      <c r="R40" s="11" t="s">
        <v>269</v>
      </c>
      <c r="S40" s="34">
        <v>42618</v>
      </c>
      <c r="T40" s="35">
        <v>1</v>
      </c>
      <c r="U40" s="20">
        <v>580487.49</v>
      </c>
      <c r="V40" s="20">
        <v>4998606.6500000004</v>
      </c>
      <c r="W40" s="12">
        <f>IF(Tabella1[[#This Row],[PREZZO]]="",0,$AJ$2+(($AK$2-$AJ$2)/($AI$2-$AH$2))*(-$AH$2+Tabella1[[#This Row],[PREZZO]]))</f>
        <v>6.4285714285714288</v>
      </c>
      <c r="X40" s="12">
        <f>IF(Tabella1[[#This Row],[RITORNO]]="",0,$AJ$3+(($AK$3-$AJ$3)/($AI$3/24-$AH$3/24))*(-$AH$3/24+Tabella1[[#This Row],[RITORNO]]))</f>
        <v>6.6666666666666785</v>
      </c>
      <c r="Y40" s="12">
        <f>IF(Tabella1[[#This Row],[KM]]="",0,$AJ$4+(($AK$4-$AJ$4)/($AI$4-$AH$4))*(-$AH$4+Tabella1[[#This Row],[KM]]))</f>
        <v>7.5570820996558119</v>
      </c>
      <c r="Z40" s="14">
        <f>IF(Tabella1[[#This Row],[PARK]]="",0,$AJ$5+(($AK$5-$AJ$5)/($AI$5-$AH$5))*(-$AH$5+Tabella1[[#This Row],[PARK]]))</f>
        <v>7</v>
      </c>
      <c r="AA40" s="12">
        <f>IF(Tabella1[[#This Row],[BUONI]]="",0,$AJ$6+(($AK$6-$AJ$6)/($AI$6-$AH$6))*(-$AH$6+Tabella1[[#This Row],[BUONI]]))</f>
        <v>5</v>
      </c>
      <c r="AB40" s="12">
        <f>IF(Tabella1[[#This Row],[QUALITA]]="",0,$AJ$7+(($AK$7-$AJ$7)/($AI$7-$AH$7))*(-$AH$7+Tabella1[[#This Row],[QUALITA]]))</f>
        <v>8</v>
      </c>
      <c r="AC40" s="12">
        <f>IF(Tabella1[[#This Row],[SIMPATIA]]="",0,$AJ$8+(($AK$8-$AJ$8)/($AI$8-$AH$8))*(-$AH$8+Tabella1[[#This Row],[SIMPATIA]]))</f>
        <v>6</v>
      </c>
      <c r="AD40" s="12">
        <f>IF(Tabella1[[#This Row],[LOCATION]]="",0,$AJ$9+(($AK$9-$AJ$9)/($AI$9-$AH$9))*(-$AH$9+Tabella1[[#This Row],[LOCATION]]))</f>
        <v>6</v>
      </c>
      <c r="AE40" s="75" t="s">
        <v>484</v>
      </c>
      <c r="AF40" s="73"/>
    </row>
    <row r="41" spans="1:32" ht="14.25" customHeight="1" x14ac:dyDescent="0.25">
      <c r="A41" s="19">
        <f>IFERROR(LARGE(Tabella1[VOTO],Tabella1[[#This Row],[N]]),"")</f>
        <v>6.5728918922953605</v>
      </c>
      <c r="B41" s="8">
        <f>ROW(Tabella1[[#This Row],[NOME1]])-1</f>
        <v>40</v>
      </c>
      <c r="C41" s="96">
        <f>IFERROR(VLOOKUP(Tabella1[[#This Row],[VOTO]],Tabella1[[GRANDE]:[N]],2,FALSE),"")</f>
        <v>40</v>
      </c>
      <c r="D41" s="9" t="s">
        <v>66</v>
      </c>
      <c r="E41" s="9" t="s">
        <v>34</v>
      </c>
      <c r="F41" s="9" t="s">
        <v>95</v>
      </c>
      <c r="G41" s="109">
        <v>7</v>
      </c>
      <c r="H41" s="10">
        <v>0.55902777777777779</v>
      </c>
      <c r="I41" s="105">
        <f>SQRT((UFF.X-Tabella1[[#This Row],[X]])^2+(UFF.Y-Tabella1[[#This Row],[Y]])^2)/1000</f>
        <v>2.2205353876937801</v>
      </c>
      <c r="J41" s="9">
        <v>0</v>
      </c>
      <c r="K41" s="9">
        <v>0</v>
      </c>
      <c r="L41" s="9">
        <v>6</v>
      </c>
      <c r="M41" s="9">
        <v>6</v>
      </c>
      <c r="N41" s="9">
        <v>5</v>
      </c>
      <c r="O4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6.5728918922953605</v>
      </c>
      <c r="P41" s="11" t="s">
        <v>7</v>
      </c>
      <c r="Q41" s="67" t="s">
        <v>7</v>
      </c>
      <c r="R41" s="11"/>
      <c r="S41" s="34">
        <v>42501</v>
      </c>
      <c r="T41" s="35">
        <v>5</v>
      </c>
      <c r="U41" s="13">
        <v>584777.04</v>
      </c>
      <c r="V41" s="13">
        <v>4997080.92</v>
      </c>
      <c r="W41" s="12">
        <f>IF(Tabella1[[#This Row],[PREZZO]]="",0,$AJ$2+(($AK$2-$AJ$2)/($AI$2-$AH$2))*(-$AH$2+Tabella1[[#This Row],[PREZZO]]))</f>
        <v>9.2857142857142865</v>
      </c>
      <c r="X41" s="12">
        <f>IF(Tabella1[[#This Row],[RITORNO]]="",0,$AJ$3+(($AK$3-$AJ$3)/($AI$3/24-$AH$3/24))*(-$AH$3/24+Tabella1[[#This Row],[RITORNO]]))</f>
        <v>7.7777777777777857</v>
      </c>
      <c r="Y41" s="12">
        <f>IF(Tabella1[[#This Row],[KM]]="",0,$AJ$4+(($AK$4-$AJ$4)/($AI$4-$AH$4))*(-$AH$4+Tabella1[[#This Row],[KM]]))</f>
        <v>8.5196430748708138</v>
      </c>
      <c r="Z41" s="14">
        <f>IF(Tabella1[[#This Row],[PARK]]="",0,$AJ$5+(($AK$5-$AJ$5)/($AI$5-$AH$5))*(-$AH$5+Tabella1[[#This Row],[PARK]]))</f>
        <v>10</v>
      </c>
      <c r="AA41" s="12">
        <f>IF(Tabella1[[#This Row],[BUONI]]="",0,$AJ$6+(($AK$6-$AJ$6)/($AI$6-$AH$6))*(-$AH$6+Tabella1[[#This Row],[BUONI]]))</f>
        <v>0</v>
      </c>
      <c r="AB41" s="12">
        <f>IF(Tabella1[[#This Row],[QUALITA]]="",0,$AJ$7+(($AK$7-$AJ$7)/($AI$7-$AH$7))*(-$AH$7+Tabella1[[#This Row],[QUALITA]]))</f>
        <v>6</v>
      </c>
      <c r="AC41" s="12">
        <f>IF(Tabella1[[#This Row],[SIMPATIA]]="",0,$AJ$8+(($AK$8-$AJ$8)/($AI$8-$AH$8))*(-$AH$8+Tabella1[[#This Row],[SIMPATIA]]))</f>
        <v>6</v>
      </c>
      <c r="AD41" s="12">
        <f>IF(Tabella1[[#This Row],[LOCATION]]="",0,$AJ$9+(($AK$9-$AJ$9)/($AI$9-$AH$9))*(-$AH$9+Tabella1[[#This Row],[LOCATION]]))</f>
        <v>5</v>
      </c>
      <c r="AE41" s="75" t="s">
        <v>483</v>
      </c>
      <c r="AF41" s="73"/>
    </row>
    <row r="42" spans="1:32" ht="14.25" customHeight="1" x14ac:dyDescent="0.25">
      <c r="A42" s="19">
        <f>IFERROR(LARGE(Tabella1[VOTO],Tabella1[[#This Row],[N]]),"")</f>
        <v>6.567564830565626</v>
      </c>
      <c r="B42" s="8">
        <f>ROW(Tabella1[[#This Row],[NOME1]])-1</f>
        <v>41</v>
      </c>
      <c r="C42" s="96">
        <f>IFERROR(VLOOKUP(Tabella1[[#This Row],[VOTO]],Tabella1[[GRANDE]:[N]],2,FALSE),"")</f>
        <v>41</v>
      </c>
      <c r="D42" s="9" t="s">
        <v>30</v>
      </c>
      <c r="E42" s="9" t="s">
        <v>35</v>
      </c>
      <c r="F42" s="9" t="s">
        <v>31</v>
      </c>
      <c r="G42" s="109">
        <v>11</v>
      </c>
      <c r="H42" s="10">
        <v>0.55555555555555558</v>
      </c>
      <c r="I42" s="105">
        <f>SQRT((UFF.X-Tabella1[[#This Row],[X]])^2+(UFF.Y-Tabella1[[#This Row],[Y]])^2)/1000</f>
        <v>5.6654125094029739</v>
      </c>
      <c r="J42" s="9">
        <v>0</v>
      </c>
      <c r="K42" s="9">
        <v>0</v>
      </c>
      <c r="L42" s="9">
        <v>7</v>
      </c>
      <c r="M42" s="9">
        <v>7</v>
      </c>
      <c r="N42" s="9">
        <v>7</v>
      </c>
      <c r="O4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6.567564830565626</v>
      </c>
      <c r="P42" s="11" t="s">
        <v>130</v>
      </c>
      <c r="Q42" s="67" t="s">
        <v>295</v>
      </c>
      <c r="R42" s="11" t="s">
        <v>892</v>
      </c>
      <c r="S42" s="34">
        <v>43138</v>
      </c>
      <c r="T42" s="35">
        <v>1</v>
      </c>
      <c r="U42" s="13">
        <v>579143.01</v>
      </c>
      <c r="V42" s="13">
        <v>5001932.96</v>
      </c>
      <c r="W42" s="12">
        <f>IF(Tabella1[[#This Row],[PREZZO]]="",0,$AJ$2+(($AK$2-$AJ$2)/($AI$2-$AH$2))*(-$AH$2+Tabella1[[#This Row],[PREZZO]]))</f>
        <v>6.4285714285714288</v>
      </c>
      <c r="X42" s="12">
        <f>IF(Tabella1[[#This Row],[RITORNO]]="",0,$AJ$3+(($AK$3-$AJ$3)/($AI$3/24-$AH$3/24))*(-$AH$3/24+Tabella1[[#This Row],[RITORNO]]))</f>
        <v>8.8888888888888928</v>
      </c>
      <c r="Y42" s="12">
        <f>IF(Tabella1[[#This Row],[KM]]="",0,$AJ$4+(($AK$4-$AJ$4)/($AI$4-$AH$4))*(-$AH$4+Tabella1[[#This Row],[KM]]))</f>
        <v>6.2230583270646846</v>
      </c>
      <c r="Z42" s="14">
        <f>IF(Tabella1[[#This Row],[PARK]]="",0,$AJ$5+(($AK$5-$AJ$5)/($AI$5-$AH$5))*(-$AH$5+Tabella1[[#This Row],[PARK]]))</f>
        <v>10</v>
      </c>
      <c r="AA42" s="12">
        <f>IF(Tabella1[[#This Row],[BUONI]]="",0,$AJ$6+(($AK$6-$AJ$6)/($AI$6-$AH$6))*(-$AH$6+Tabella1[[#This Row],[BUONI]]))</f>
        <v>0</v>
      </c>
      <c r="AB42" s="12">
        <f>IF(Tabella1[[#This Row],[QUALITA]]="",0,$AJ$7+(($AK$7-$AJ$7)/($AI$7-$AH$7))*(-$AH$7+Tabella1[[#This Row],[QUALITA]]))</f>
        <v>7</v>
      </c>
      <c r="AC42" s="12">
        <f>IF(Tabella1[[#This Row],[SIMPATIA]]="",0,$AJ$8+(($AK$8-$AJ$8)/($AI$8-$AH$8))*(-$AH$8+Tabella1[[#This Row],[SIMPATIA]]))</f>
        <v>7</v>
      </c>
      <c r="AD42" s="12">
        <f>IF(Tabella1[[#This Row],[LOCATION]]="",0,$AJ$9+(($AK$9-$AJ$9)/($AI$9-$AH$9))*(-$AH$9+Tabella1[[#This Row],[LOCATION]]))</f>
        <v>7</v>
      </c>
      <c r="AE42" s="75" t="s">
        <v>754</v>
      </c>
      <c r="AF42" s="73"/>
    </row>
    <row r="43" spans="1:32" ht="14.25" customHeight="1" x14ac:dyDescent="0.25">
      <c r="A43" s="19">
        <f>IFERROR(LARGE(Tabella1[VOTO],Tabella1[[#This Row],[N]]),"")</f>
        <v>6.5493649434869461</v>
      </c>
      <c r="B43" s="18">
        <f>ROW(Tabella1[[#This Row],[NOME1]])-1</f>
        <v>42</v>
      </c>
      <c r="C43" s="95">
        <f>IFERROR(VLOOKUP(Tabella1[[#This Row],[VOTO]],Tabella1[[GRANDE]:[N]],2,FALSE),"")</f>
        <v>42</v>
      </c>
      <c r="D43" s="9" t="s">
        <v>256</v>
      </c>
      <c r="E43" s="9" t="s">
        <v>34</v>
      </c>
      <c r="F43" s="9" t="s">
        <v>257</v>
      </c>
      <c r="G43" s="109">
        <v>8</v>
      </c>
      <c r="H43" s="10">
        <v>0.55902777777777779</v>
      </c>
      <c r="I43" s="105">
        <f>SQRT((UFF.X-Tabella1[[#This Row],[X]])^2+(UFF.Y-Tabella1[[#This Row],[Y]])^2)/1000</f>
        <v>2.9314302019661831</v>
      </c>
      <c r="J43" s="9">
        <v>4</v>
      </c>
      <c r="K43" s="9">
        <v>1</v>
      </c>
      <c r="L43" s="9">
        <v>6</v>
      </c>
      <c r="M43" s="9">
        <v>6</v>
      </c>
      <c r="N43" s="9">
        <v>5</v>
      </c>
      <c r="O43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6.5493649434869461</v>
      </c>
      <c r="P43" s="11" t="s">
        <v>258</v>
      </c>
      <c r="Q43" s="67" t="s">
        <v>771</v>
      </c>
      <c r="R43" s="11"/>
      <c r="S43" s="34">
        <v>42543</v>
      </c>
      <c r="T43" s="35">
        <v>1</v>
      </c>
      <c r="U43" s="20">
        <v>581212.77</v>
      </c>
      <c r="V43" s="20">
        <v>4998713.1900000004</v>
      </c>
      <c r="W43" s="12">
        <f>IF(Tabella1[[#This Row],[PREZZO]]="",0,$AJ$2+(($AK$2-$AJ$2)/($AI$2-$AH$2))*(-$AH$2+Tabella1[[#This Row],[PREZZO]]))</f>
        <v>8.5714285714285712</v>
      </c>
      <c r="X43" s="12">
        <f>IF(Tabella1[[#This Row],[RITORNO]]="",0,$AJ$3+(($AK$3-$AJ$3)/($AI$3/24-$AH$3/24))*(-$AH$3/24+Tabella1[[#This Row],[RITORNO]]))</f>
        <v>7.7777777777777857</v>
      </c>
      <c r="Y43" s="12">
        <f>IF(Tabella1[[#This Row],[KM]]="",0,$AJ$4+(($AK$4-$AJ$4)/($AI$4-$AH$4))*(-$AH$4+Tabella1[[#This Row],[KM]]))</f>
        <v>8.0457131986892101</v>
      </c>
      <c r="Z43" s="14">
        <f>IF(Tabella1[[#This Row],[PARK]]="",0,$AJ$5+(($AK$5-$AJ$5)/($AI$5-$AH$5))*(-$AH$5+Tabella1[[#This Row],[PARK]]))</f>
        <v>6</v>
      </c>
      <c r="AA43" s="12">
        <f>IF(Tabella1[[#This Row],[BUONI]]="",0,$AJ$6+(($AK$6-$AJ$6)/($AI$6-$AH$6))*(-$AH$6+Tabella1[[#This Row],[BUONI]]))</f>
        <v>5</v>
      </c>
      <c r="AB43" s="12">
        <f>IF(Tabella1[[#This Row],[QUALITA]]="",0,$AJ$7+(($AK$7-$AJ$7)/($AI$7-$AH$7))*(-$AH$7+Tabella1[[#This Row],[QUALITA]]))</f>
        <v>6</v>
      </c>
      <c r="AC43" s="12">
        <f>IF(Tabella1[[#This Row],[SIMPATIA]]="",0,$AJ$8+(($AK$8-$AJ$8)/($AI$8-$AH$8))*(-$AH$8+Tabella1[[#This Row],[SIMPATIA]]))</f>
        <v>6</v>
      </c>
      <c r="AD43" s="12">
        <f>IF(Tabella1[[#This Row],[LOCATION]]="",0,$AJ$9+(($AK$9-$AJ$9)/($AI$9-$AH$9))*(-$AH$9+Tabella1[[#This Row],[LOCATION]]))</f>
        <v>5</v>
      </c>
      <c r="AE43" s="75" t="s">
        <v>376</v>
      </c>
      <c r="AF43" s="73"/>
    </row>
    <row r="44" spans="1:32" ht="14.25" customHeight="1" x14ac:dyDescent="0.25">
      <c r="A44" s="19">
        <f>IFERROR(LARGE(Tabella1[VOTO],Tabella1[[#This Row],[N]]),"")</f>
        <v>6.5404510014510135</v>
      </c>
      <c r="B44" s="8">
        <f>ROW(Tabella1[[#This Row],[NOME1]])-1</f>
        <v>43</v>
      </c>
      <c r="C44" s="96">
        <f>IFERROR(VLOOKUP(Tabella1[[#This Row],[VOTO]],Tabella1[[GRANDE]:[N]],2,FALSE),"")</f>
        <v>43</v>
      </c>
      <c r="D44" s="9" t="s">
        <v>134</v>
      </c>
      <c r="E44" s="9" t="s">
        <v>34</v>
      </c>
      <c r="F44" s="9" t="s">
        <v>47</v>
      </c>
      <c r="G44" s="109">
        <v>7</v>
      </c>
      <c r="H44" s="10">
        <v>0.55902777777777779</v>
      </c>
      <c r="I44" s="105">
        <f>SQRT((UFF.X-Tabella1[[#This Row],[X]])^2+(UFF.Y-Tabella1[[#This Row],[Y]])^2)/1000</f>
        <v>2.6098260778259399</v>
      </c>
      <c r="J44" s="9">
        <v>4</v>
      </c>
      <c r="K44" s="9">
        <v>1</v>
      </c>
      <c r="L44" s="9">
        <v>6</v>
      </c>
      <c r="M44" s="9">
        <v>5</v>
      </c>
      <c r="N44" s="9">
        <v>5</v>
      </c>
      <c r="O4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6.5404510014510135</v>
      </c>
      <c r="P44" s="11" t="s">
        <v>130</v>
      </c>
      <c r="Q44" s="67" t="s">
        <v>770</v>
      </c>
      <c r="R44" s="11"/>
      <c r="S44" s="34">
        <v>42495</v>
      </c>
      <c r="T44" s="35">
        <v>3</v>
      </c>
      <c r="U44" s="13">
        <v>586342.18000000005</v>
      </c>
      <c r="V44" s="13">
        <v>5000539.29</v>
      </c>
      <c r="W44" s="12">
        <f>IF(Tabella1[[#This Row],[PREZZO]]="",0,$AJ$2+(($AK$2-$AJ$2)/($AI$2-$AH$2))*(-$AH$2+Tabella1[[#This Row],[PREZZO]]))</f>
        <v>9.2857142857142865</v>
      </c>
      <c r="X44" s="12">
        <f>IF(Tabella1[[#This Row],[RITORNO]]="",0,$AJ$3+(($AK$3-$AJ$3)/($AI$3/24-$AH$3/24))*(-$AH$3/24+Tabella1[[#This Row],[RITORNO]]))</f>
        <v>7.7777777777777857</v>
      </c>
      <c r="Y44" s="12">
        <f>IF(Tabella1[[#This Row],[KM]]="",0,$AJ$4+(($AK$4-$AJ$4)/($AI$4-$AH$4))*(-$AH$4+Tabella1[[#This Row],[KM]]))</f>
        <v>8.2601159481160398</v>
      </c>
      <c r="Z44" s="14">
        <f>IF(Tabella1[[#This Row],[PARK]]="",0,$AJ$5+(($AK$5-$AJ$5)/($AI$5-$AH$5))*(-$AH$5+Tabella1[[#This Row],[PARK]]))</f>
        <v>6</v>
      </c>
      <c r="AA44" s="12">
        <f>IF(Tabella1[[#This Row],[BUONI]]="",0,$AJ$6+(($AK$6-$AJ$6)/($AI$6-$AH$6))*(-$AH$6+Tabella1[[#This Row],[BUONI]]))</f>
        <v>5</v>
      </c>
      <c r="AB44" s="12">
        <f>IF(Tabella1[[#This Row],[QUALITA]]="",0,$AJ$7+(($AK$7-$AJ$7)/($AI$7-$AH$7))*(-$AH$7+Tabella1[[#This Row],[QUALITA]]))</f>
        <v>6</v>
      </c>
      <c r="AC44" s="12">
        <f>IF(Tabella1[[#This Row],[SIMPATIA]]="",0,$AJ$8+(($AK$8-$AJ$8)/($AI$8-$AH$8))*(-$AH$8+Tabella1[[#This Row],[SIMPATIA]]))</f>
        <v>5</v>
      </c>
      <c r="AD44" s="12">
        <f>IF(Tabella1[[#This Row],[LOCATION]]="",0,$AJ$9+(($AK$9-$AJ$9)/($AI$9-$AH$9))*(-$AH$9+Tabella1[[#This Row],[LOCATION]]))</f>
        <v>5</v>
      </c>
      <c r="AE44" s="75" t="s">
        <v>456</v>
      </c>
      <c r="AF44" s="73"/>
    </row>
    <row r="45" spans="1:32" ht="14.25" customHeight="1" x14ac:dyDescent="0.25">
      <c r="A45" s="19">
        <f>IFERROR(LARGE(Tabella1[VOTO],Tabella1[[#This Row],[N]]),"")</f>
        <v>6.522739978400967</v>
      </c>
      <c r="B45" s="8">
        <f>ROW(Tabella1[[#This Row],[NOME1]])-1</f>
        <v>44</v>
      </c>
      <c r="C45" s="96">
        <f>IFERROR(VLOOKUP(Tabella1[[#This Row],[VOTO]],Tabella1[[GRANDE]:[N]],2,FALSE),"")</f>
        <v>44</v>
      </c>
      <c r="D45" s="9" t="s">
        <v>688</v>
      </c>
      <c r="E45" s="9" t="s">
        <v>36</v>
      </c>
      <c r="F45" s="9" t="s">
        <v>60</v>
      </c>
      <c r="G45" s="109">
        <v>12.5</v>
      </c>
      <c r="H45" s="10">
        <v>0.55902777777777779</v>
      </c>
      <c r="I45" s="105">
        <f>SQRT((UFF.X-Tabella1[[#This Row],[X]])^2+(UFF.Y-Tabella1[[#This Row],[Y]])^2)/1000</f>
        <v>5.9295012115693702</v>
      </c>
      <c r="J45" s="9">
        <v>1</v>
      </c>
      <c r="K45" s="9">
        <v>0</v>
      </c>
      <c r="L45" s="9">
        <v>8</v>
      </c>
      <c r="M45" s="9">
        <v>7</v>
      </c>
      <c r="N45" s="9">
        <v>9</v>
      </c>
      <c r="O4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6.522739978400967</v>
      </c>
      <c r="P45" s="11" t="s">
        <v>509</v>
      </c>
      <c r="Q45" s="67" t="s">
        <v>331</v>
      </c>
      <c r="R45" s="11" t="s">
        <v>267</v>
      </c>
      <c r="S45" s="34">
        <v>42606</v>
      </c>
      <c r="T45" s="35">
        <v>1</v>
      </c>
      <c r="U45" s="13">
        <v>581235.14</v>
      </c>
      <c r="V45" s="13">
        <v>4994007.72</v>
      </c>
      <c r="W45" s="12">
        <f>IF(Tabella1[[#This Row],[PREZZO]]="",0,$AJ$2+(($AK$2-$AJ$2)/($AI$2-$AH$2))*(-$AH$2+Tabella1[[#This Row],[PREZZO]]))</f>
        <v>5.3571428571428577</v>
      </c>
      <c r="X45" s="12">
        <f>IF(Tabella1[[#This Row],[RITORNO]]="",0,$AJ$3+(($AK$3-$AJ$3)/($AI$3/24-$AH$3/24))*(-$AH$3/24+Tabella1[[#This Row],[RITORNO]]))</f>
        <v>7.7777777777777857</v>
      </c>
      <c r="Y45" s="12">
        <f>IF(Tabella1[[#This Row],[KM]]="",0,$AJ$4+(($AK$4-$AJ$4)/($AI$4-$AH$4))*(-$AH$4+Tabella1[[#This Row],[KM]]))</f>
        <v>6.0469991922870863</v>
      </c>
      <c r="Z45" s="14">
        <f>IF(Tabella1[[#This Row],[PARK]]="",0,$AJ$5+(($AK$5-$AJ$5)/($AI$5-$AH$5))*(-$AH$5+Tabella1[[#This Row],[PARK]]))</f>
        <v>9</v>
      </c>
      <c r="AA45" s="12">
        <f>IF(Tabella1[[#This Row],[BUONI]]="",0,$AJ$6+(($AK$6-$AJ$6)/($AI$6-$AH$6))*(-$AH$6+Tabella1[[#This Row],[BUONI]]))</f>
        <v>0</v>
      </c>
      <c r="AB45" s="12">
        <f>IF(Tabella1[[#This Row],[QUALITA]]="",0,$AJ$7+(($AK$7-$AJ$7)/($AI$7-$AH$7))*(-$AH$7+Tabella1[[#This Row],[QUALITA]]))</f>
        <v>8</v>
      </c>
      <c r="AC45" s="12">
        <f>IF(Tabella1[[#This Row],[SIMPATIA]]="",0,$AJ$8+(($AK$8-$AJ$8)/($AI$8-$AH$8))*(-$AH$8+Tabella1[[#This Row],[SIMPATIA]]))</f>
        <v>7</v>
      </c>
      <c r="AD45" s="12">
        <f>IF(Tabella1[[#This Row],[LOCATION]]="",0,$AJ$9+(($AK$9-$AJ$9)/($AI$9-$AH$9))*(-$AH$9+Tabella1[[#This Row],[LOCATION]]))</f>
        <v>9</v>
      </c>
      <c r="AE45" s="75" t="s">
        <v>487</v>
      </c>
      <c r="AF45" s="73"/>
    </row>
    <row r="46" spans="1:32" ht="14.25" customHeight="1" x14ac:dyDescent="0.25">
      <c r="A46" s="19">
        <f>IFERROR(LARGE(Tabella1[VOTO],Tabella1[[#This Row],[N]]),"")</f>
        <v>6.5227034275184561</v>
      </c>
      <c r="B46" s="8">
        <f>ROW(Tabella1[[#This Row],[NOME1]])-1</f>
        <v>45</v>
      </c>
      <c r="C46" s="96">
        <f>IFERROR(VLOOKUP(Tabella1[[#This Row],[VOTO]],Tabella1[[GRANDE]:[N]],2,FALSE),"")</f>
        <v>45</v>
      </c>
      <c r="D46" s="9" t="s">
        <v>51</v>
      </c>
      <c r="E46" s="9" t="s">
        <v>52</v>
      </c>
      <c r="F46" s="9" t="s">
        <v>92</v>
      </c>
      <c r="G46" s="109">
        <v>8</v>
      </c>
      <c r="H46" s="10">
        <v>0.56944444444444442</v>
      </c>
      <c r="I46" s="105">
        <f>SQRT((UFF.X-Tabella1[[#This Row],[X]])^2+(UFF.Y-Tabella1[[#This Row],[Y]])^2)/1000</f>
        <v>4.2513683935880779</v>
      </c>
      <c r="J46" s="9">
        <v>2</v>
      </c>
      <c r="K46" s="9">
        <v>1</v>
      </c>
      <c r="L46" s="9">
        <v>7</v>
      </c>
      <c r="M46" s="9">
        <v>6</v>
      </c>
      <c r="N46" s="9">
        <v>6</v>
      </c>
      <c r="O4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6.5227034275184561</v>
      </c>
      <c r="P46" s="11" t="s">
        <v>130</v>
      </c>
      <c r="Q46" s="67" t="s">
        <v>773</v>
      </c>
      <c r="R46" s="11"/>
      <c r="S46" s="34">
        <v>42622</v>
      </c>
      <c r="T46" s="35">
        <v>1</v>
      </c>
      <c r="U46" s="13">
        <v>579987.48</v>
      </c>
      <c r="V46" s="13">
        <v>4998134.74</v>
      </c>
      <c r="W46" s="12">
        <f>IF(Tabella1[[#This Row],[PREZZO]]="",0,$AJ$2+(($AK$2-$AJ$2)/($AI$2-$AH$2))*(-$AH$2+Tabella1[[#This Row],[PREZZO]]))</f>
        <v>8.5714285714285712</v>
      </c>
      <c r="X46" s="12">
        <f>IF(Tabella1[[#This Row],[RITORNO]]="",0,$AJ$3+(($AK$3-$AJ$3)/($AI$3/24-$AH$3/24))*(-$AH$3/24+Tabella1[[#This Row],[RITORNO]]))</f>
        <v>4.4444444444444642</v>
      </c>
      <c r="Y46" s="12">
        <f>IF(Tabella1[[#This Row],[KM]]="",0,$AJ$4+(($AK$4-$AJ$4)/($AI$4-$AH$4))*(-$AH$4+Tabella1[[#This Row],[KM]]))</f>
        <v>7.1657544042746153</v>
      </c>
      <c r="Z46" s="14">
        <f>IF(Tabella1[[#This Row],[PARK]]="",0,$AJ$5+(($AK$5-$AJ$5)/($AI$5-$AH$5))*(-$AH$5+Tabella1[[#This Row],[PARK]]))</f>
        <v>8</v>
      </c>
      <c r="AA46" s="12">
        <f>IF(Tabella1[[#This Row],[BUONI]]="",0,$AJ$6+(($AK$6-$AJ$6)/($AI$6-$AH$6))*(-$AH$6+Tabella1[[#This Row],[BUONI]]))</f>
        <v>5</v>
      </c>
      <c r="AB46" s="12">
        <f>IF(Tabella1[[#This Row],[QUALITA]]="",0,$AJ$7+(($AK$7-$AJ$7)/($AI$7-$AH$7))*(-$AH$7+Tabella1[[#This Row],[QUALITA]]))</f>
        <v>7</v>
      </c>
      <c r="AC46" s="12">
        <f>IF(Tabella1[[#This Row],[SIMPATIA]]="",0,$AJ$8+(($AK$8-$AJ$8)/($AI$8-$AH$8))*(-$AH$8+Tabella1[[#This Row],[SIMPATIA]]))</f>
        <v>6</v>
      </c>
      <c r="AD46" s="12">
        <f>IF(Tabella1[[#This Row],[LOCATION]]="",0,$AJ$9+(($AK$9-$AJ$9)/($AI$9-$AH$9))*(-$AH$9+Tabella1[[#This Row],[LOCATION]]))</f>
        <v>6</v>
      </c>
      <c r="AE46" s="75" t="s">
        <v>485</v>
      </c>
      <c r="AF46" s="73"/>
    </row>
    <row r="47" spans="1:32" ht="14.25" customHeight="1" x14ac:dyDescent="0.25">
      <c r="A47" s="19">
        <f>IFERROR(LARGE(Tabella1[VOTO],Tabella1[[#This Row],[N]]),"")</f>
        <v>6.5209284328662296</v>
      </c>
      <c r="B47" s="8">
        <f>ROW(Tabella1[[#This Row],[NOME1]])-1</f>
        <v>46</v>
      </c>
      <c r="C47" s="96">
        <f>IFERROR(VLOOKUP(Tabella1[[#This Row],[VOTO]],Tabella1[[GRANDE]:[N]],2,FALSE),"")</f>
        <v>46</v>
      </c>
      <c r="D47" s="9" t="s">
        <v>156</v>
      </c>
      <c r="E47" s="9" t="s">
        <v>34</v>
      </c>
      <c r="F47" s="9" t="s">
        <v>75</v>
      </c>
      <c r="G47" s="109">
        <v>7</v>
      </c>
      <c r="H47" s="10">
        <v>0.55208333333333337</v>
      </c>
      <c r="I47" s="105">
        <f>SQRT((UFF.X-Tabella1[[#This Row],[X]])^2+(UFF.Y-Tabella1[[#This Row],[Y]])^2)/1000</f>
        <v>0.17743023417667567</v>
      </c>
      <c r="J47" s="9">
        <v>2</v>
      </c>
      <c r="K47" s="9">
        <v>0</v>
      </c>
      <c r="L47" s="9">
        <v>5</v>
      </c>
      <c r="M47" s="9">
        <v>5</v>
      </c>
      <c r="N47" s="9">
        <v>5</v>
      </c>
      <c r="O4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6.5209284328662296</v>
      </c>
      <c r="P47" s="11" t="s">
        <v>130</v>
      </c>
      <c r="Q47" s="67" t="s">
        <v>772</v>
      </c>
      <c r="R47" s="11"/>
      <c r="S47" s="34">
        <v>42541</v>
      </c>
      <c r="T47" s="35">
        <v>2</v>
      </c>
      <c r="U47" s="13">
        <v>584138.92000000004</v>
      </c>
      <c r="V47" s="13">
        <v>4999023.04</v>
      </c>
      <c r="W47" s="12">
        <f>IF(Tabella1[[#This Row],[PREZZO]]="",0,$AJ$2+(($AK$2-$AJ$2)/($AI$2-$AH$2))*(-$AH$2+Tabella1[[#This Row],[PREZZO]]))</f>
        <v>9.2857142857142865</v>
      </c>
      <c r="X47" s="12">
        <f>IF(Tabella1[[#This Row],[RITORNO]]="",0,$AJ$3+(($AK$3-$AJ$3)/($AI$3/24-$AH$3/24))*(-$AH$3/24+Tabella1[[#This Row],[RITORNO]]))</f>
        <v>10</v>
      </c>
      <c r="Y47" s="12">
        <f>IF(Tabella1[[#This Row],[KM]]="",0,$AJ$4+(($AK$4-$AJ$4)/($AI$4-$AH$4))*(-$AH$4+Tabella1[[#This Row],[KM]]))</f>
        <v>9.8817131772155484</v>
      </c>
      <c r="Z47" s="14">
        <f>IF(Tabella1[[#This Row],[PARK]]="",0,$AJ$5+(($AK$5-$AJ$5)/($AI$5-$AH$5))*(-$AH$5+Tabella1[[#This Row],[PARK]]))</f>
        <v>8</v>
      </c>
      <c r="AA47" s="12">
        <f>IF(Tabella1[[#This Row],[BUONI]]="",0,$AJ$6+(($AK$6-$AJ$6)/($AI$6-$AH$6))*(-$AH$6+Tabella1[[#This Row],[BUONI]]))</f>
        <v>0</v>
      </c>
      <c r="AB47" s="12">
        <f>IF(Tabella1[[#This Row],[QUALITA]]="",0,$AJ$7+(($AK$7-$AJ$7)/($AI$7-$AH$7))*(-$AH$7+Tabella1[[#This Row],[QUALITA]]))</f>
        <v>5</v>
      </c>
      <c r="AC47" s="12">
        <f>IF(Tabella1[[#This Row],[SIMPATIA]]="",0,$AJ$8+(($AK$8-$AJ$8)/($AI$8-$AH$8))*(-$AH$8+Tabella1[[#This Row],[SIMPATIA]]))</f>
        <v>5</v>
      </c>
      <c r="AD47" s="12">
        <f>IF(Tabella1[[#This Row],[LOCATION]]="",0,$AJ$9+(($AK$9-$AJ$9)/($AI$9-$AH$9))*(-$AH$9+Tabella1[[#This Row],[LOCATION]]))</f>
        <v>5</v>
      </c>
      <c r="AE47" s="75" t="s">
        <v>457</v>
      </c>
      <c r="AF47" s="73"/>
    </row>
    <row r="48" spans="1:32" ht="14.25" customHeight="1" x14ac:dyDescent="0.25">
      <c r="A48" s="19">
        <f>IFERROR(LARGE(Tabella1[VOTO],Tabella1[[#This Row],[N]]),"")</f>
        <v>6.4946387649361919</v>
      </c>
      <c r="B48" s="18">
        <f>ROW(Tabella1[[#This Row],[NOME1]])-1</f>
        <v>47</v>
      </c>
      <c r="C48" s="95">
        <f>IFERROR(VLOOKUP(Tabella1[[#This Row],[VOTO]],Tabella1[[GRANDE]:[N]],2,FALSE),"")</f>
        <v>47</v>
      </c>
      <c r="D48" s="9" t="s">
        <v>724</v>
      </c>
      <c r="E48" s="9" t="s">
        <v>36</v>
      </c>
      <c r="F48" s="9" t="s">
        <v>148</v>
      </c>
      <c r="G48" s="109">
        <v>12</v>
      </c>
      <c r="H48" s="93">
        <v>0.56944444444444442</v>
      </c>
      <c r="I48" s="105">
        <f>SQRT((UFF.X-Tabella1[[#This Row],[X]])^2+(UFF.Y-Tabella1[[#This Row],[Y]])^2)/1000</f>
        <v>9.3024300588609634</v>
      </c>
      <c r="J48" s="35">
        <v>1</v>
      </c>
      <c r="K48" s="35">
        <v>1</v>
      </c>
      <c r="L48" s="9">
        <v>8</v>
      </c>
      <c r="M48" s="9">
        <v>9</v>
      </c>
      <c r="N48" s="9">
        <v>7</v>
      </c>
      <c r="O4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6.4946387649361919</v>
      </c>
      <c r="P48" s="11" t="s">
        <v>130</v>
      </c>
      <c r="Q48" s="67" t="s">
        <v>476</v>
      </c>
      <c r="R48" s="11"/>
      <c r="S48" s="34">
        <v>43091</v>
      </c>
      <c r="T48" s="35">
        <v>1</v>
      </c>
      <c r="U48" s="20">
        <v>574857</v>
      </c>
      <c r="V48" s="20">
        <v>5000211</v>
      </c>
      <c r="W48" s="12">
        <f>IF(Tabella1[[#This Row],[PREZZO]]="",0,$AJ$2+(($AK$2-$AJ$2)/($AI$2-$AH$2))*(-$AH$2+Tabella1[[#This Row],[PREZZO]]))</f>
        <v>5.7142857142857144</v>
      </c>
      <c r="X48" s="12">
        <f>IF(Tabella1[[#This Row],[RITORNO]]="",0,$AJ$3+(($AK$3-$AJ$3)/($AI$3/24-$AH$3/24))*(-$AH$3/24+Tabella1[[#This Row],[RITORNO]]))</f>
        <v>4.4444444444444642</v>
      </c>
      <c r="Y48" s="12">
        <f>IF(Tabella1[[#This Row],[KM]]="",0,$AJ$4+(($AK$4-$AJ$4)/($AI$4-$AH$4))*(-$AH$4+Tabella1[[#This Row],[KM]]))</f>
        <v>3.7983799607593576</v>
      </c>
      <c r="Z48" s="14">
        <f>IF(Tabella1[[#This Row],[PARK]]="",0,$AJ$5+(($AK$5-$AJ$5)/($AI$5-$AH$5))*(-$AH$5+Tabella1[[#This Row],[PARK]]))</f>
        <v>9</v>
      </c>
      <c r="AA48" s="12">
        <f>IF(Tabella1[[#This Row],[BUONI]]="",0,$AJ$6+(($AK$6-$AJ$6)/($AI$6-$AH$6))*(-$AH$6+Tabella1[[#This Row],[BUONI]]))</f>
        <v>5</v>
      </c>
      <c r="AB48" s="12">
        <f>IF(Tabella1[[#This Row],[QUALITA]]="",0,$AJ$7+(($AK$7-$AJ$7)/($AI$7-$AH$7))*(-$AH$7+Tabella1[[#This Row],[QUALITA]]))</f>
        <v>8</v>
      </c>
      <c r="AC48" s="12">
        <f>IF(Tabella1[[#This Row],[SIMPATIA]]="",0,$AJ$8+(($AK$8-$AJ$8)/($AI$8-$AH$8))*(-$AH$8+Tabella1[[#This Row],[SIMPATIA]]))</f>
        <v>9</v>
      </c>
      <c r="AD48" s="12">
        <f>IF(Tabella1[[#This Row],[LOCATION]]="",0,$AJ$9+(($AK$9-$AJ$9)/($AI$9-$AH$9))*(-$AH$9+Tabella1[[#This Row],[LOCATION]]))</f>
        <v>7</v>
      </c>
      <c r="AE48" s="75" t="s">
        <v>477</v>
      </c>
      <c r="AF48" s="73"/>
    </row>
    <row r="49" spans="1:32" ht="14.25" customHeight="1" x14ac:dyDescent="0.25">
      <c r="A49" s="19">
        <f>IFERROR(LARGE(Tabella1[VOTO],Tabella1[[#This Row],[N]]),"")</f>
        <v>6.4861153040894752</v>
      </c>
      <c r="B49" s="8">
        <f>ROW(Tabella1[[#This Row],[NOME1]])-1</f>
        <v>48</v>
      </c>
      <c r="C49" s="96">
        <f>IFERROR(VLOOKUP(Tabella1[[#This Row],[VOTO]],Tabella1[[GRANDE]:[N]],2,FALSE),"")</f>
        <v>48</v>
      </c>
      <c r="D49" s="9" t="s">
        <v>67</v>
      </c>
      <c r="E49" s="9" t="s">
        <v>34</v>
      </c>
      <c r="F49" s="9" t="s">
        <v>58</v>
      </c>
      <c r="G49" s="109">
        <v>8</v>
      </c>
      <c r="H49" s="10">
        <v>0.57291666666666663</v>
      </c>
      <c r="I49" s="105">
        <f>SQRT((UFF.X-Tabella1[[#This Row],[X]])^2+(UFF.Y-Tabella1[[#This Row],[Y]])^2)/1000</f>
        <v>6.0237592080691904</v>
      </c>
      <c r="J49" s="9">
        <v>0</v>
      </c>
      <c r="K49" s="9">
        <v>0</v>
      </c>
      <c r="L49" s="9">
        <v>7</v>
      </c>
      <c r="M49" s="9">
        <v>8</v>
      </c>
      <c r="N49" s="9">
        <v>9</v>
      </c>
      <c r="O4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6.4861153040894752</v>
      </c>
      <c r="P49" s="11" t="s">
        <v>7</v>
      </c>
      <c r="Q49" s="67" t="s">
        <v>7</v>
      </c>
      <c r="R49" s="11" t="s">
        <v>154</v>
      </c>
      <c r="S49" s="34">
        <v>42970</v>
      </c>
      <c r="T49" s="35">
        <v>22</v>
      </c>
      <c r="U49" s="13">
        <v>578649.28</v>
      </c>
      <c r="V49" s="13">
        <v>4996641.28</v>
      </c>
      <c r="W49" s="12">
        <f>IF(Tabella1[[#This Row],[PREZZO]]="",0,$AJ$2+(($AK$2-$AJ$2)/($AI$2-$AH$2))*(-$AH$2+Tabella1[[#This Row],[PREZZO]]))</f>
        <v>8.5714285714285712</v>
      </c>
      <c r="X49" s="12">
        <f>IF(Tabella1[[#This Row],[RITORNO]]="",0,$AJ$3+(($AK$3-$AJ$3)/($AI$3/24-$AH$3/24))*(-$AH$3/24+Tabella1[[#This Row],[RITORNO]]))</f>
        <v>3.333333333333357</v>
      </c>
      <c r="Y49" s="12">
        <f>IF(Tabella1[[#This Row],[KM]]="",0,$AJ$4+(($AK$4-$AJ$4)/($AI$4-$AH$4))*(-$AH$4+Tabella1[[#This Row],[KM]]))</f>
        <v>5.9841605279538728</v>
      </c>
      <c r="Z49" s="14">
        <f>IF(Tabella1[[#This Row],[PARK]]="",0,$AJ$5+(($AK$5-$AJ$5)/($AI$5-$AH$5))*(-$AH$5+Tabella1[[#This Row],[PARK]]))</f>
        <v>10</v>
      </c>
      <c r="AA49" s="12">
        <f>IF(Tabella1[[#This Row],[BUONI]]="",0,$AJ$6+(($AK$6-$AJ$6)/($AI$6-$AH$6))*(-$AH$6+Tabella1[[#This Row],[BUONI]]))</f>
        <v>0</v>
      </c>
      <c r="AB49" s="12">
        <f>IF(Tabella1[[#This Row],[QUALITA]]="",0,$AJ$7+(($AK$7-$AJ$7)/($AI$7-$AH$7))*(-$AH$7+Tabella1[[#This Row],[QUALITA]]))</f>
        <v>7</v>
      </c>
      <c r="AC49" s="12">
        <f>IF(Tabella1[[#This Row],[SIMPATIA]]="",0,$AJ$8+(($AK$8-$AJ$8)/($AI$8-$AH$8))*(-$AH$8+Tabella1[[#This Row],[SIMPATIA]]))</f>
        <v>8</v>
      </c>
      <c r="AD49" s="12">
        <f>IF(Tabella1[[#This Row],[LOCATION]]="",0,$AJ$9+(($AK$9-$AJ$9)/($AI$9-$AH$9))*(-$AH$9+Tabella1[[#This Row],[LOCATION]]))</f>
        <v>9</v>
      </c>
      <c r="AE49" s="75" t="s">
        <v>486</v>
      </c>
      <c r="AF49" s="73"/>
    </row>
    <row r="50" spans="1:32" ht="14.25" customHeight="1" x14ac:dyDescent="0.25">
      <c r="A50" s="19">
        <f>IFERROR(LARGE(Tabella1[VOTO],Tabella1[[#This Row],[N]]),"")</f>
        <v>6.4632605173387701</v>
      </c>
      <c r="B50" s="8">
        <f>ROW(Tabella1[[#This Row],[NOME1]])-1</f>
        <v>49</v>
      </c>
      <c r="C50" s="96">
        <f>IFERROR(VLOOKUP(Tabella1[[#This Row],[VOTO]],Tabella1[[GRANDE]:[N]],2,FALSE),"")</f>
        <v>49</v>
      </c>
      <c r="D50" s="9" t="s">
        <v>713</v>
      </c>
      <c r="E50" s="9" t="s">
        <v>41</v>
      </c>
      <c r="F50" s="9" t="s">
        <v>100</v>
      </c>
      <c r="G50" s="109">
        <v>12</v>
      </c>
      <c r="H50" s="10">
        <v>0.56944444444444442</v>
      </c>
      <c r="I50" s="105">
        <f>SQRT((UFF.X-Tabella1[[#This Row],[X]])^2+(UFF.Y-Tabella1[[#This Row],[Y]])^2)/1000</f>
        <v>6.6789690300300277</v>
      </c>
      <c r="J50" s="9">
        <v>1</v>
      </c>
      <c r="K50" s="9">
        <v>1</v>
      </c>
      <c r="L50" s="9">
        <v>8</v>
      </c>
      <c r="M50" s="9">
        <v>7</v>
      </c>
      <c r="N50" s="9">
        <v>7</v>
      </c>
      <c r="O5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6.4632605173387701</v>
      </c>
      <c r="P50" s="11" t="s">
        <v>169</v>
      </c>
      <c r="Q50" s="67" t="s">
        <v>775</v>
      </c>
      <c r="R50" s="11"/>
      <c r="S50" s="34">
        <v>42495</v>
      </c>
      <c r="T50" s="35">
        <v>1</v>
      </c>
      <c r="U50" s="13">
        <v>577432.96</v>
      </c>
      <c r="V50" s="13">
        <v>4999522.3499999996</v>
      </c>
      <c r="W50" s="12">
        <f>IF(Tabella1[[#This Row],[PREZZO]]="",0,$AJ$2+(($AK$2-$AJ$2)/($AI$2-$AH$2))*(-$AH$2+Tabella1[[#This Row],[PREZZO]]))</f>
        <v>5.7142857142857144</v>
      </c>
      <c r="X50" s="12">
        <f>IF(Tabella1[[#This Row],[RITORNO]]="",0,$AJ$3+(($AK$3-$AJ$3)/($AI$3/24-$AH$3/24))*(-$AH$3/24+Tabella1[[#This Row],[RITORNO]]))</f>
        <v>4.4444444444444642</v>
      </c>
      <c r="Y50" s="12">
        <f>IF(Tabella1[[#This Row],[KM]]="",0,$AJ$4+(($AK$4-$AJ$4)/($AI$4-$AH$4))*(-$AH$4+Tabella1[[#This Row],[KM]]))</f>
        <v>5.5473539799799809</v>
      </c>
      <c r="Z50" s="14">
        <f>IF(Tabella1[[#This Row],[PARK]]="",0,$AJ$5+(($AK$5-$AJ$5)/($AI$5-$AH$5))*(-$AH$5+Tabella1[[#This Row],[PARK]]))</f>
        <v>9</v>
      </c>
      <c r="AA50" s="12">
        <f>IF(Tabella1[[#This Row],[BUONI]]="",0,$AJ$6+(($AK$6-$AJ$6)/($AI$6-$AH$6))*(-$AH$6+Tabella1[[#This Row],[BUONI]]))</f>
        <v>5</v>
      </c>
      <c r="AB50" s="12">
        <f>IF(Tabella1[[#This Row],[QUALITA]]="",0,$AJ$7+(($AK$7-$AJ$7)/($AI$7-$AH$7))*(-$AH$7+Tabella1[[#This Row],[QUALITA]]))</f>
        <v>8</v>
      </c>
      <c r="AC50" s="12">
        <f>IF(Tabella1[[#This Row],[SIMPATIA]]="",0,$AJ$8+(($AK$8-$AJ$8)/($AI$8-$AH$8))*(-$AH$8+Tabella1[[#This Row],[SIMPATIA]]))</f>
        <v>7</v>
      </c>
      <c r="AD50" s="12">
        <f>IF(Tabella1[[#This Row],[LOCATION]]="",0,$AJ$9+(($AK$9-$AJ$9)/($AI$9-$AH$9))*(-$AH$9+Tabella1[[#This Row],[LOCATION]]))</f>
        <v>7</v>
      </c>
      <c r="AE50" s="75" t="s">
        <v>488</v>
      </c>
      <c r="AF50" s="73"/>
    </row>
    <row r="51" spans="1:32" ht="14.25" customHeight="1" x14ac:dyDescent="0.25">
      <c r="A51" s="19">
        <f>IFERROR(LARGE(Tabella1[VOTO],Tabella1[[#This Row],[N]]),"")</f>
        <v>6.4511652871652991</v>
      </c>
      <c r="B51" s="8">
        <f>ROW(Tabella1[[#This Row],[NOME1]])-1</f>
        <v>50</v>
      </c>
      <c r="C51" s="96">
        <f>IFERROR(VLOOKUP(Tabella1[[#This Row],[VOTO]],Tabella1[[GRANDE]:[N]],2,FALSE),"")</f>
        <v>50</v>
      </c>
      <c r="D51" s="9" t="s">
        <v>133</v>
      </c>
      <c r="E51" s="9" t="s">
        <v>54</v>
      </c>
      <c r="F51" s="9" t="s">
        <v>47</v>
      </c>
      <c r="G51" s="109">
        <v>8</v>
      </c>
      <c r="H51" s="10">
        <v>0.55902777777777779</v>
      </c>
      <c r="I51" s="105">
        <f>SQRT((UFF.X-Tabella1[[#This Row],[X]])^2+(UFF.Y-Tabella1[[#This Row],[Y]])^2)/1000</f>
        <v>2.6098260778259399</v>
      </c>
      <c r="J51" s="9">
        <v>5</v>
      </c>
      <c r="K51" s="9">
        <v>1</v>
      </c>
      <c r="L51" s="9">
        <v>6</v>
      </c>
      <c r="M51" s="9">
        <v>6</v>
      </c>
      <c r="N51" s="9">
        <v>5</v>
      </c>
      <c r="O5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6.4511652871652991</v>
      </c>
      <c r="P51" s="11" t="s">
        <v>130</v>
      </c>
      <c r="Q51" s="67" t="s">
        <v>7</v>
      </c>
      <c r="R51" s="11"/>
      <c r="S51" s="34">
        <v>43104</v>
      </c>
      <c r="T51" s="35">
        <v>5</v>
      </c>
      <c r="U51" s="13">
        <v>586342.18000000005</v>
      </c>
      <c r="V51" s="13">
        <v>5000539.29</v>
      </c>
      <c r="W51" s="12">
        <f>IF(Tabella1[[#This Row],[PREZZO]]="",0,$AJ$2+(($AK$2-$AJ$2)/($AI$2-$AH$2))*(-$AH$2+Tabella1[[#This Row],[PREZZO]]))</f>
        <v>8.5714285714285712</v>
      </c>
      <c r="X51" s="12">
        <f>IF(Tabella1[[#This Row],[RITORNO]]="",0,$AJ$3+(($AK$3-$AJ$3)/($AI$3/24-$AH$3/24))*(-$AH$3/24+Tabella1[[#This Row],[RITORNO]]))</f>
        <v>7.7777777777777857</v>
      </c>
      <c r="Y51" s="12">
        <f>IF(Tabella1[[#This Row],[KM]]="",0,$AJ$4+(($AK$4-$AJ$4)/($AI$4-$AH$4))*(-$AH$4+Tabella1[[#This Row],[KM]]))</f>
        <v>8.2601159481160398</v>
      </c>
      <c r="Z51" s="14">
        <f>IF(Tabella1[[#This Row],[PARK]]="",0,$AJ$5+(($AK$5-$AJ$5)/($AI$5-$AH$5))*(-$AH$5+Tabella1[[#This Row],[PARK]]))</f>
        <v>5</v>
      </c>
      <c r="AA51" s="12">
        <f>IF(Tabella1[[#This Row],[BUONI]]="",0,$AJ$6+(($AK$6-$AJ$6)/($AI$6-$AH$6))*(-$AH$6+Tabella1[[#This Row],[BUONI]]))</f>
        <v>5</v>
      </c>
      <c r="AB51" s="12">
        <f>IF(Tabella1[[#This Row],[QUALITA]]="",0,$AJ$7+(($AK$7-$AJ$7)/($AI$7-$AH$7))*(-$AH$7+Tabella1[[#This Row],[QUALITA]]))</f>
        <v>6</v>
      </c>
      <c r="AC51" s="12">
        <f>IF(Tabella1[[#This Row],[SIMPATIA]]="",0,$AJ$8+(($AK$8-$AJ$8)/($AI$8-$AH$8))*(-$AH$8+Tabella1[[#This Row],[SIMPATIA]]))</f>
        <v>6</v>
      </c>
      <c r="AD51" s="12">
        <f>IF(Tabella1[[#This Row],[LOCATION]]="",0,$AJ$9+(($AK$9-$AJ$9)/($AI$9-$AH$9))*(-$AH$9+Tabella1[[#This Row],[LOCATION]]))</f>
        <v>5</v>
      </c>
      <c r="AE51" s="75" t="s">
        <v>375</v>
      </c>
      <c r="AF51" s="73"/>
    </row>
    <row r="52" spans="1:32" ht="14.25" customHeight="1" x14ac:dyDescent="0.25">
      <c r="A52" s="19">
        <f>IFERROR(LARGE(Tabella1[VOTO],Tabella1[[#This Row],[N]]),"")</f>
        <v>6.4363080273671507</v>
      </c>
      <c r="B52" s="8">
        <f>ROW(Tabella1[[#This Row],[NOME1]])-1</f>
        <v>51</v>
      </c>
      <c r="C52" s="96">
        <f>IFERROR(VLOOKUP(Tabella1[[#This Row],[VOTO]],Tabella1[[GRANDE]:[N]],2,FALSE),"")</f>
        <v>51</v>
      </c>
      <c r="D52" s="9" t="s">
        <v>162</v>
      </c>
      <c r="E52" s="9" t="s">
        <v>127</v>
      </c>
      <c r="F52" s="9" t="s">
        <v>122</v>
      </c>
      <c r="G52" s="109">
        <v>7.9</v>
      </c>
      <c r="H52" s="10">
        <v>0.56597222222222221</v>
      </c>
      <c r="I52" s="105">
        <f>SQRT((UFF.X-Tabella1[[#This Row],[X]])^2+(UFF.Y-Tabella1[[#This Row],[Y]])^2)/1000</f>
        <v>5.5619227192132552</v>
      </c>
      <c r="J52" s="9">
        <v>4</v>
      </c>
      <c r="K52" s="9">
        <v>1</v>
      </c>
      <c r="L52" s="9">
        <v>7</v>
      </c>
      <c r="M52" s="9">
        <v>6</v>
      </c>
      <c r="N52" s="9">
        <v>7</v>
      </c>
      <c r="O5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6.4363080273671507</v>
      </c>
      <c r="P52" s="11" t="s">
        <v>166</v>
      </c>
      <c r="Q52" s="67" t="s">
        <v>774</v>
      </c>
      <c r="R52" s="11" t="s">
        <v>124</v>
      </c>
      <c r="S52" s="34">
        <v>42542</v>
      </c>
      <c r="T52" s="35">
        <v>3</v>
      </c>
      <c r="U52" s="13">
        <v>578673.64</v>
      </c>
      <c r="V52" s="13">
        <v>4997994.43</v>
      </c>
      <c r="W52" s="12">
        <f>IF(Tabella1[[#This Row],[PREZZO]]="",0,$AJ$2+(($AK$2-$AJ$2)/($AI$2-$AH$2))*(-$AH$2+Tabella1[[#This Row],[PREZZO]]))</f>
        <v>8.6428571428571423</v>
      </c>
      <c r="X52" s="12">
        <f>IF(Tabella1[[#This Row],[RITORNO]]="",0,$AJ$3+(($AK$3-$AJ$3)/($AI$3/24-$AH$3/24))*(-$AH$3/24+Tabella1[[#This Row],[RITORNO]]))</f>
        <v>5.5555555555555713</v>
      </c>
      <c r="Y52" s="12">
        <f>IF(Tabella1[[#This Row],[KM]]="",0,$AJ$4+(($AK$4-$AJ$4)/($AI$4-$AH$4))*(-$AH$4+Tabella1[[#This Row],[KM]]))</f>
        <v>6.2920515205244962</v>
      </c>
      <c r="Z52" s="14">
        <f>IF(Tabella1[[#This Row],[PARK]]="",0,$AJ$5+(($AK$5-$AJ$5)/($AI$5-$AH$5))*(-$AH$5+Tabella1[[#This Row],[PARK]]))</f>
        <v>6</v>
      </c>
      <c r="AA52" s="12">
        <f>IF(Tabella1[[#This Row],[BUONI]]="",0,$AJ$6+(($AK$6-$AJ$6)/($AI$6-$AH$6))*(-$AH$6+Tabella1[[#This Row],[BUONI]]))</f>
        <v>5</v>
      </c>
      <c r="AB52" s="12">
        <f>IF(Tabella1[[#This Row],[QUALITA]]="",0,$AJ$7+(($AK$7-$AJ$7)/($AI$7-$AH$7))*(-$AH$7+Tabella1[[#This Row],[QUALITA]]))</f>
        <v>7</v>
      </c>
      <c r="AC52" s="12">
        <f>IF(Tabella1[[#This Row],[SIMPATIA]]="",0,$AJ$8+(($AK$8-$AJ$8)/($AI$8-$AH$8))*(-$AH$8+Tabella1[[#This Row],[SIMPATIA]]))</f>
        <v>6</v>
      </c>
      <c r="AD52" s="12">
        <f>IF(Tabella1[[#This Row],[LOCATION]]="",0,$AJ$9+(($AK$9-$AJ$9)/($AI$9-$AH$9))*(-$AH$9+Tabella1[[#This Row],[LOCATION]]))</f>
        <v>7</v>
      </c>
      <c r="AE52" s="75" t="s">
        <v>438</v>
      </c>
      <c r="AF52" s="73"/>
    </row>
    <row r="53" spans="1:32" ht="14.25" customHeight="1" x14ac:dyDescent="0.25">
      <c r="A53" s="19">
        <f>IFERROR(LARGE(Tabella1[VOTO],Tabella1[[#This Row],[N]]),"")</f>
        <v>6.4197049419598633</v>
      </c>
      <c r="B53" s="18">
        <f>ROW(Tabella1[[#This Row],[NOME1]])-1</f>
        <v>52</v>
      </c>
      <c r="C53" s="95">
        <f>IFERROR(VLOOKUP(Tabella1[[#This Row],[VOTO]],Tabella1[[GRANDE]:[N]],2,FALSE),"")</f>
        <v>52</v>
      </c>
      <c r="D53" s="9" t="s">
        <v>694</v>
      </c>
      <c r="E53" s="9" t="s">
        <v>36</v>
      </c>
      <c r="F53" s="9" t="s">
        <v>261</v>
      </c>
      <c r="G53" s="109">
        <v>11</v>
      </c>
      <c r="H53" s="10">
        <v>0.55902777777777779</v>
      </c>
      <c r="I53" s="105">
        <f>SQRT((UFF.X-Tabella1[[#This Row],[X]])^2+(UFF.Y-Tabella1[[#This Row],[Y]])^2)/1000</f>
        <v>5.7730645060054693</v>
      </c>
      <c r="J53" s="9">
        <v>2</v>
      </c>
      <c r="K53" s="9">
        <v>1</v>
      </c>
      <c r="L53" s="9">
        <v>6</v>
      </c>
      <c r="M53" s="9">
        <v>6</v>
      </c>
      <c r="N53" s="9">
        <v>6</v>
      </c>
      <c r="O53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6.4197049419598633</v>
      </c>
      <c r="P53" s="11" t="s">
        <v>130</v>
      </c>
      <c r="Q53" s="67" t="s">
        <v>324</v>
      </c>
      <c r="R53" s="11" t="s">
        <v>262</v>
      </c>
      <c r="S53" s="34">
        <v>42599</v>
      </c>
      <c r="T53" s="35">
        <v>1</v>
      </c>
      <c r="U53" s="20">
        <v>578332.87</v>
      </c>
      <c r="V53" s="20">
        <v>4999346.4400000004</v>
      </c>
      <c r="W53" s="12">
        <f>IF(Tabella1[[#This Row],[PREZZO]]="",0,$AJ$2+(($AK$2-$AJ$2)/($AI$2-$AH$2))*(-$AH$2+Tabella1[[#This Row],[PREZZO]]))</f>
        <v>6.4285714285714288</v>
      </c>
      <c r="X53" s="12">
        <f>IF(Tabella1[[#This Row],[RITORNO]]="",0,$AJ$3+(($AK$3-$AJ$3)/($AI$3/24-$AH$3/24))*(-$AH$3/24+Tabella1[[#This Row],[RITORNO]]))</f>
        <v>7.7777777777777857</v>
      </c>
      <c r="Y53" s="12">
        <f>IF(Tabella1[[#This Row],[KM]]="",0,$AJ$4+(($AK$4-$AJ$4)/($AI$4-$AH$4))*(-$AH$4+Tabella1[[#This Row],[KM]]))</f>
        <v>6.1512903293296874</v>
      </c>
      <c r="Z53" s="14">
        <f>IF(Tabella1[[#This Row],[PARK]]="",0,$AJ$5+(($AK$5-$AJ$5)/($AI$5-$AH$5))*(-$AH$5+Tabella1[[#This Row],[PARK]]))</f>
        <v>8</v>
      </c>
      <c r="AA53" s="12">
        <f>IF(Tabella1[[#This Row],[BUONI]]="",0,$AJ$6+(($AK$6-$AJ$6)/($AI$6-$AH$6))*(-$AH$6+Tabella1[[#This Row],[BUONI]]))</f>
        <v>5</v>
      </c>
      <c r="AB53" s="12">
        <f>IF(Tabella1[[#This Row],[QUALITA]]="",0,$AJ$7+(($AK$7-$AJ$7)/($AI$7-$AH$7))*(-$AH$7+Tabella1[[#This Row],[QUALITA]]))</f>
        <v>6</v>
      </c>
      <c r="AC53" s="12">
        <f>IF(Tabella1[[#This Row],[SIMPATIA]]="",0,$AJ$8+(($AK$8-$AJ$8)/($AI$8-$AH$8))*(-$AH$8+Tabella1[[#This Row],[SIMPATIA]]))</f>
        <v>6</v>
      </c>
      <c r="AD53" s="12">
        <f>IF(Tabella1[[#This Row],[LOCATION]]="",0,$AJ$9+(($AK$9-$AJ$9)/($AI$9-$AH$9))*(-$AH$9+Tabella1[[#This Row],[LOCATION]]))</f>
        <v>6</v>
      </c>
      <c r="AE53" s="75" t="s">
        <v>489</v>
      </c>
      <c r="AF53" s="73"/>
    </row>
    <row r="54" spans="1:32" ht="14.25" customHeight="1" x14ac:dyDescent="0.25">
      <c r="A54" s="19">
        <f>IFERROR(LARGE(Tabella1[VOTO],Tabella1[[#This Row],[N]]),"")</f>
        <v>6.4052493662056982</v>
      </c>
      <c r="B54" s="18">
        <f>ROW(Tabella1[[#This Row],[NOME1]])-1</f>
        <v>53</v>
      </c>
      <c r="C54" s="95">
        <f>IFERROR(VLOOKUP(Tabella1[[#This Row],[VOTO]],Tabella1[[GRANDE]:[N]],2,FALSE),"")</f>
        <v>53</v>
      </c>
      <c r="D54" s="9" t="s">
        <v>405</v>
      </c>
      <c r="E54" s="9" t="s">
        <v>36</v>
      </c>
      <c r="F54" s="9" t="s">
        <v>28</v>
      </c>
      <c r="G54" s="109">
        <v>11</v>
      </c>
      <c r="H54" s="10">
        <v>0.5625</v>
      </c>
      <c r="I54" s="105">
        <f>SQRT((UFF.X-Tabella1[[#This Row],[X]])^2+(UFF.Y-Tabella1[[#This Row],[Y]])^2)/1000</f>
        <v>8.7798647483887819</v>
      </c>
      <c r="J54" s="9">
        <v>0</v>
      </c>
      <c r="K54" s="9">
        <v>0</v>
      </c>
      <c r="L54" s="9">
        <v>8</v>
      </c>
      <c r="M54" s="9">
        <v>8</v>
      </c>
      <c r="N54" s="9">
        <v>8</v>
      </c>
      <c r="O54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6.4052493662056982</v>
      </c>
      <c r="P54" s="11" t="s">
        <v>7</v>
      </c>
      <c r="Q54" s="67" t="s">
        <v>406</v>
      </c>
      <c r="R54" s="11"/>
      <c r="S54" s="34">
        <v>43139</v>
      </c>
      <c r="T54" s="35">
        <v>5</v>
      </c>
      <c r="U54" s="20">
        <v>575955</v>
      </c>
      <c r="V54" s="20">
        <v>5002465</v>
      </c>
      <c r="W54" s="12">
        <f>IF(Tabella1[[#This Row],[PREZZO]]="",0,$AJ$2+(($AK$2-$AJ$2)/($AI$2-$AH$2))*(-$AH$2+Tabella1[[#This Row],[PREZZO]]))</f>
        <v>6.4285714285714288</v>
      </c>
      <c r="X54" s="12">
        <f>IF(Tabella1[[#This Row],[RITORNO]]="",0,$AJ$3+(($AK$3-$AJ$3)/($AI$3/24-$AH$3/24))*(-$AH$3/24+Tabella1[[#This Row],[RITORNO]]))</f>
        <v>6.6666666666666785</v>
      </c>
      <c r="Y54" s="12">
        <f>IF(Tabella1[[#This Row],[KM]]="",0,$AJ$4+(($AK$4-$AJ$4)/($AI$4-$AH$4))*(-$AH$4+Tabella1[[#This Row],[KM]]))</f>
        <v>4.1467568344074781</v>
      </c>
      <c r="Z54" s="14">
        <f>IF(Tabella1[[#This Row],[PARK]]="",0,$AJ$5+(($AK$5-$AJ$5)/($AI$5-$AH$5))*(-$AH$5+Tabella1[[#This Row],[PARK]]))</f>
        <v>10</v>
      </c>
      <c r="AA54" s="12">
        <f>IF(Tabella1[[#This Row],[BUONI]]="",0,$AJ$6+(($AK$6-$AJ$6)/($AI$6-$AH$6))*(-$AH$6+Tabella1[[#This Row],[BUONI]]))</f>
        <v>0</v>
      </c>
      <c r="AB54" s="12">
        <f>IF(Tabella1[[#This Row],[QUALITA]]="",0,$AJ$7+(($AK$7-$AJ$7)/($AI$7-$AH$7))*(-$AH$7+Tabella1[[#This Row],[QUALITA]]))</f>
        <v>8</v>
      </c>
      <c r="AC54" s="12">
        <f>IF(Tabella1[[#This Row],[SIMPATIA]]="",0,$AJ$8+(($AK$8-$AJ$8)/($AI$8-$AH$8))*(-$AH$8+Tabella1[[#This Row],[SIMPATIA]]))</f>
        <v>8</v>
      </c>
      <c r="AD54" s="12">
        <f>IF(Tabella1[[#This Row],[LOCATION]]="",0,$AJ$9+(($AK$9-$AJ$9)/($AI$9-$AH$9))*(-$AH$9+Tabella1[[#This Row],[LOCATION]]))</f>
        <v>8</v>
      </c>
      <c r="AE54" s="75" t="s">
        <v>469</v>
      </c>
      <c r="AF54" s="73"/>
    </row>
    <row r="55" spans="1:32" ht="14.25" customHeight="1" x14ac:dyDescent="0.25">
      <c r="A55" s="19">
        <f>IFERROR(LARGE(Tabella1[VOTO],Tabella1[[#This Row],[N]]),"")</f>
        <v>6.3859833795430738</v>
      </c>
      <c r="B55" s="8">
        <f>ROW(Tabella1[[#This Row],[NOME1]])-1</f>
        <v>54</v>
      </c>
      <c r="C55" s="96">
        <f>IFERROR(VLOOKUP(Tabella1[[#This Row],[VOTO]],Tabella1[[GRANDE]:[N]],2,FALSE),"")</f>
        <v>54</v>
      </c>
      <c r="D55" s="9" t="s">
        <v>268</v>
      </c>
      <c r="E55" s="9" t="s">
        <v>34</v>
      </c>
      <c r="F55" s="9" t="s">
        <v>92</v>
      </c>
      <c r="G55" s="109">
        <v>11.5</v>
      </c>
      <c r="H55" s="10">
        <v>0.55902777777777779</v>
      </c>
      <c r="I55" s="105">
        <f>SQRT((UFF.X-Tabella1[[#This Row],[X]])^2+(UFF.Y-Tabella1[[#This Row],[Y]])^2)/1000</f>
        <v>4.1420089692926521</v>
      </c>
      <c r="J55" s="9">
        <v>3</v>
      </c>
      <c r="K55" s="9">
        <v>1</v>
      </c>
      <c r="L55" s="9">
        <v>7</v>
      </c>
      <c r="M55" s="9">
        <v>6</v>
      </c>
      <c r="N55" s="9">
        <v>5</v>
      </c>
      <c r="O5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6.3859833795430738</v>
      </c>
      <c r="P55" s="11" t="s">
        <v>7</v>
      </c>
      <c r="Q55" s="67" t="s">
        <v>7</v>
      </c>
      <c r="R55" s="11"/>
      <c r="S55" s="34">
        <v>42607</v>
      </c>
      <c r="T55" s="35">
        <v>3</v>
      </c>
      <c r="U55" s="13">
        <v>580084.11</v>
      </c>
      <c r="V55" s="13">
        <v>4998198.6399999997</v>
      </c>
      <c r="W55" s="12">
        <f>IF(Tabella1[[#This Row],[PREZZO]]="",0,$AJ$2+(($AK$2-$AJ$2)/($AI$2-$AH$2))*(-$AH$2+Tabella1[[#This Row],[PREZZO]]))</f>
        <v>6.0714285714285712</v>
      </c>
      <c r="X55" s="12">
        <f>IF(Tabella1[[#This Row],[RITORNO]]="",0,$AJ$3+(($AK$3-$AJ$3)/($AI$3/24-$AH$3/24))*(-$AH$3/24+Tabella1[[#This Row],[RITORNO]]))</f>
        <v>7.7777777777777857</v>
      </c>
      <c r="Y55" s="12">
        <f>IF(Tabella1[[#This Row],[KM]]="",0,$AJ$4+(($AK$4-$AJ$4)/($AI$4-$AH$4))*(-$AH$4+Tabella1[[#This Row],[KM]]))</f>
        <v>7.238660687138232</v>
      </c>
      <c r="Z55" s="14">
        <f>IF(Tabella1[[#This Row],[PARK]]="",0,$AJ$5+(($AK$5-$AJ$5)/($AI$5-$AH$5))*(-$AH$5+Tabella1[[#This Row],[PARK]]))</f>
        <v>7</v>
      </c>
      <c r="AA55" s="12">
        <f>IF(Tabella1[[#This Row],[BUONI]]="",0,$AJ$6+(($AK$6-$AJ$6)/($AI$6-$AH$6))*(-$AH$6+Tabella1[[#This Row],[BUONI]]))</f>
        <v>5</v>
      </c>
      <c r="AB55" s="12">
        <f>IF(Tabella1[[#This Row],[QUALITA]]="",0,$AJ$7+(($AK$7-$AJ$7)/($AI$7-$AH$7))*(-$AH$7+Tabella1[[#This Row],[QUALITA]]))</f>
        <v>7</v>
      </c>
      <c r="AC55" s="12">
        <f>IF(Tabella1[[#This Row],[SIMPATIA]]="",0,$AJ$8+(($AK$8-$AJ$8)/($AI$8-$AH$8))*(-$AH$8+Tabella1[[#This Row],[SIMPATIA]]))</f>
        <v>6</v>
      </c>
      <c r="AD55" s="12">
        <f>IF(Tabella1[[#This Row],[LOCATION]]="",0,$AJ$9+(($AK$9-$AJ$9)/($AI$9-$AH$9))*(-$AH$9+Tabella1[[#This Row],[LOCATION]]))</f>
        <v>5</v>
      </c>
      <c r="AE55" s="12" t="s">
        <v>7</v>
      </c>
      <c r="AF55" s="73"/>
    </row>
    <row r="56" spans="1:32" ht="14.25" customHeight="1" x14ac:dyDescent="0.25">
      <c r="A56" s="19">
        <f>IFERROR(LARGE(Tabella1[VOTO],Tabella1[[#This Row],[N]]),"")</f>
        <v>6.3589163672284359</v>
      </c>
      <c r="B56" s="8">
        <f>ROW(Tabella1[[#This Row],[NOME1]])-1</f>
        <v>55</v>
      </c>
      <c r="C56" s="96">
        <f>IFERROR(VLOOKUP(Tabella1[[#This Row],[VOTO]],Tabella1[[GRANDE]:[N]],2,FALSE),"")</f>
        <v>55</v>
      </c>
      <c r="D56" s="9" t="s">
        <v>51</v>
      </c>
      <c r="E56" s="9" t="s">
        <v>52</v>
      </c>
      <c r="F56" s="9" t="s">
        <v>172</v>
      </c>
      <c r="G56" s="109">
        <v>8</v>
      </c>
      <c r="H56" s="10">
        <v>0.5625</v>
      </c>
      <c r="I56" s="105">
        <f>SQRT((UFF.X-Tabella1[[#This Row],[X]])^2+(UFF.Y-Tabella1[[#This Row],[Y]])^2)/1000</f>
        <v>3.5501464504016429</v>
      </c>
      <c r="J56" s="9">
        <v>5</v>
      </c>
      <c r="K56" s="9">
        <v>1</v>
      </c>
      <c r="L56" s="9">
        <v>6</v>
      </c>
      <c r="M56" s="9">
        <v>6</v>
      </c>
      <c r="N56" s="9">
        <v>6</v>
      </c>
      <c r="O5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6.3589163672284359</v>
      </c>
      <c r="P56" s="11" t="s">
        <v>169</v>
      </c>
      <c r="Q56" s="67" t="s">
        <v>316</v>
      </c>
      <c r="R56" s="11"/>
      <c r="S56" s="34">
        <v>42465</v>
      </c>
      <c r="T56" s="35">
        <v>2</v>
      </c>
      <c r="U56" s="13">
        <v>580691.13</v>
      </c>
      <c r="V56" s="13">
        <v>4998219.32</v>
      </c>
      <c r="W56" s="12">
        <f>IF(Tabella1[[#This Row],[PREZZO]]="",0,$AJ$2+(($AK$2-$AJ$2)/($AI$2-$AH$2))*(-$AH$2+Tabella1[[#This Row],[PREZZO]]))</f>
        <v>8.5714285714285712</v>
      </c>
      <c r="X56" s="12">
        <f>IF(Tabella1[[#This Row],[RITORNO]]="",0,$AJ$3+(($AK$3-$AJ$3)/($AI$3/24-$AH$3/24))*(-$AH$3/24+Tabella1[[#This Row],[RITORNO]]))</f>
        <v>6.6666666666666785</v>
      </c>
      <c r="Y56" s="12">
        <f>IF(Tabella1[[#This Row],[KM]]="",0,$AJ$4+(($AK$4-$AJ$4)/($AI$4-$AH$4))*(-$AH$4+Tabella1[[#This Row],[KM]]))</f>
        <v>7.6332356997322375</v>
      </c>
      <c r="Z56" s="14">
        <f>IF(Tabella1[[#This Row],[PARK]]="",0,$AJ$5+(($AK$5-$AJ$5)/($AI$5-$AH$5))*(-$AH$5+Tabella1[[#This Row],[PARK]]))</f>
        <v>5</v>
      </c>
      <c r="AA56" s="12">
        <f>IF(Tabella1[[#This Row],[BUONI]]="",0,$AJ$6+(($AK$6-$AJ$6)/($AI$6-$AH$6))*(-$AH$6+Tabella1[[#This Row],[BUONI]]))</f>
        <v>5</v>
      </c>
      <c r="AB56" s="12">
        <f>IF(Tabella1[[#This Row],[QUALITA]]="",0,$AJ$7+(($AK$7-$AJ$7)/($AI$7-$AH$7))*(-$AH$7+Tabella1[[#This Row],[QUALITA]]))</f>
        <v>6</v>
      </c>
      <c r="AC56" s="12">
        <f>IF(Tabella1[[#This Row],[SIMPATIA]]="",0,$AJ$8+(($AK$8-$AJ$8)/($AI$8-$AH$8))*(-$AH$8+Tabella1[[#This Row],[SIMPATIA]]))</f>
        <v>6</v>
      </c>
      <c r="AD56" s="12">
        <f>IF(Tabella1[[#This Row],[LOCATION]]="",0,$AJ$9+(($AK$9-$AJ$9)/($AI$9-$AH$9))*(-$AH$9+Tabella1[[#This Row],[LOCATION]]))</f>
        <v>6</v>
      </c>
      <c r="AE56" s="75" t="s">
        <v>490</v>
      </c>
      <c r="AF56" s="73"/>
    </row>
    <row r="57" spans="1:32" ht="14.25" customHeight="1" x14ac:dyDescent="0.25">
      <c r="A57" s="19">
        <f>IFERROR(LARGE(Tabella1[VOTO],Tabella1[[#This Row],[N]]),"")</f>
        <v>6.2563702201913767</v>
      </c>
      <c r="B57" s="8">
        <f>ROW(Tabella1[[#This Row],[NOME1]])-1</f>
        <v>56</v>
      </c>
      <c r="C57" s="96">
        <f>IFERROR(VLOOKUP(Tabella1[[#This Row],[VOTO]],Tabella1[[GRANDE]:[N]],2,FALSE),"")</f>
        <v>56</v>
      </c>
      <c r="D57" s="9" t="s">
        <v>725</v>
      </c>
      <c r="E57" s="9" t="s">
        <v>36</v>
      </c>
      <c r="F57" s="9" t="s">
        <v>116</v>
      </c>
      <c r="G57" s="109">
        <v>12</v>
      </c>
      <c r="H57" s="10">
        <v>0.57291666666666663</v>
      </c>
      <c r="I57" s="105">
        <f>SQRT((UFF.X-Tabella1[[#This Row],[X]])^2+(UFF.Y-Tabella1[[#This Row],[Y]])^2)/1000</f>
        <v>2.9949859291320893</v>
      </c>
      <c r="J57" s="9">
        <v>2</v>
      </c>
      <c r="K57" s="9">
        <v>0</v>
      </c>
      <c r="L57" s="9">
        <v>9</v>
      </c>
      <c r="M57" s="9">
        <v>8</v>
      </c>
      <c r="N57" s="9">
        <v>8</v>
      </c>
      <c r="O5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6.2563702201913767</v>
      </c>
      <c r="P57" s="11" t="s">
        <v>130</v>
      </c>
      <c r="Q57" s="67" t="s">
        <v>330</v>
      </c>
      <c r="R57" s="11" t="s">
        <v>125</v>
      </c>
      <c r="S57" s="34">
        <v>42538</v>
      </c>
      <c r="T57" s="35">
        <v>4</v>
      </c>
      <c r="U57" s="13">
        <v>581192.06000000006</v>
      </c>
      <c r="V57" s="13">
        <v>4998496.6100000003</v>
      </c>
      <c r="W57" s="12">
        <f>IF(Tabella1[[#This Row],[PREZZO]]="",0,$AJ$2+(($AK$2-$AJ$2)/($AI$2-$AH$2))*(-$AH$2+Tabella1[[#This Row],[PREZZO]]))</f>
        <v>5.7142857142857144</v>
      </c>
      <c r="X57" s="12">
        <f>IF(Tabella1[[#This Row],[RITORNO]]="",0,$AJ$3+(($AK$3-$AJ$3)/($AI$3/24-$AH$3/24))*(-$AH$3/24+Tabella1[[#This Row],[RITORNO]]))</f>
        <v>3.333333333333357</v>
      </c>
      <c r="Y57" s="12">
        <f>IF(Tabella1[[#This Row],[KM]]="",0,$AJ$4+(($AK$4-$AJ$4)/($AI$4-$AH$4))*(-$AH$4+Tabella1[[#This Row],[KM]]))</f>
        <v>8.0033427139119411</v>
      </c>
      <c r="Z57" s="14">
        <f>IF(Tabella1[[#This Row],[PARK]]="",0,$AJ$5+(($AK$5-$AJ$5)/($AI$5-$AH$5))*(-$AH$5+Tabella1[[#This Row],[PARK]]))</f>
        <v>8</v>
      </c>
      <c r="AA57" s="12">
        <f>IF(Tabella1[[#This Row],[BUONI]]="",0,$AJ$6+(($AK$6-$AJ$6)/($AI$6-$AH$6))*(-$AH$6+Tabella1[[#This Row],[BUONI]]))</f>
        <v>0</v>
      </c>
      <c r="AB57" s="12">
        <f>IF(Tabella1[[#This Row],[QUALITA]]="",0,$AJ$7+(($AK$7-$AJ$7)/($AI$7-$AH$7))*(-$AH$7+Tabella1[[#This Row],[QUALITA]]))</f>
        <v>9</v>
      </c>
      <c r="AC57" s="12">
        <f>IF(Tabella1[[#This Row],[SIMPATIA]]="",0,$AJ$8+(($AK$8-$AJ$8)/($AI$8-$AH$8))*(-$AH$8+Tabella1[[#This Row],[SIMPATIA]]))</f>
        <v>8</v>
      </c>
      <c r="AD57" s="12">
        <f>IF(Tabella1[[#This Row],[LOCATION]]="",0,$AJ$9+(($AK$9-$AJ$9)/($AI$9-$AH$9))*(-$AH$9+Tabella1[[#This Row],[LOCATION]]))</f>
        <v>8</v>
      </c>
      <c r="AE57" s="75" t="s">
        <v>776</v>
      </c>
      <c r="AF57" s="73"/>
    </row>
    <row r="58" spans="1:32" ht="14.25" customHeight="1" x14ac:dyDescent="0.25">
      <c r="A58" s="19">
        <f>IFERROR(LARGE(Tabella1[VOTO],Tabella1[[#This Row],[N]]),"")</f>
        <v>6.2144912018883902</v>
      </c>
      <c r="B58" s="8">
        <f>ROW(Tabella1[[#This Row],[NOME1]])-1</f>
        <v>57</v>
      </c>
      <c r="C58" s="96">
        <f>IFERROR(VLOOKUP(Tabella1[[#This Row],[VOTO]],Tabella1[[GRANDE]:[N]],2,FALSE),"")</f>
        <v>57</v>
      </c>
      <c r="D58" s="9" t="s">
        <v>42</v>
      </c>
      <c r="E58" s="76" t="s">
        <v>37</v>
      </c>
      <c r="F58" s="9" t="s">
        <v>43</v>
      </c>
      <c r="G58" s="109">
        <v>11</v>
      </c>
      <c r="H58" s="10">
        <v>0.56944444444444442</v>
      </c>
      <c r="I58" s="105">
        <f>SQRT((UFF.X-Tabella1[[#This Row],[X]])^2+(UFF.Y-Tabella1[[#This Row],[Y]])^2)/1000</f>
        <v>7.7356293868631631</v>
      </c>
      <c r="J58" s="9">
        <v>1</v>
      </c>
      <c r="K58" s="9">
        <v>0</v>
      </c>
      <c r="L58" s="9">
        <v>9</v>
      </c>
      <c r="M58" s="9">
        <v>8</v>
      </c>
      <c r="N58" s="9">
        <v>8</v>
      </c>
      <c r="O5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6.2144912018883902</v>
      </c>
      <c r="P58" s="11" t="s">
        <v>130</v>
      </c>
      <c r="Q58" s="67" t="s">
        <v>382</v>
      </c>
      <c r="R58" s="11"/>
      <c r="S58" s="34">
        <v>43026</v>
      </c>
      <c r="T58" s="35">
        <v>1</v>
      </c>
      <c r="U58" s="13">
        <v>591193.69999999995</v>
      </c>
      <c r="V58" s="13">
        <v>5002291.53</v>
      </c>
      <c r="W58" s="12">
        <f>IF(Tabella1[[#This Row],[PREZZO]]="",0,$AJ$2+(($AK$2-$AJ$2)/($AI$2-$AH$2))*(-$AH$2+Tabella1[[#This Row],[PREZZO]]))</f>
        <v>6.4285714285714288</v>
      </c>
      <c r="X58" s="12">
        <f>IF(Tabella1[[#This Row],[RITORNO]]="",0,$AJ$3+(($AK$3-$AJ$3)/($AI$3/24-$AH$3/24))*(-$AH$3/24+Tabella1[[#This Row],[RITORNO]]))</f>
        <v>4.4444444444444642</v>
      </c>
      <c r="Y58" s="12">
        <f>IF(Tabella1[[#This Row],[KM]]="",0,$AJ$4+(($AK$4-$AJ$4)/($AI$4-$AH$4))*(-$AH$4+Tabella1[[#This Row],[KM]]))</f>
        <v>4.8429137420912243</v>
      </c>
      <c r="Z58" s="14">
        <f>IF(Tabella1[[#This Row],[PARK]]="",0,$AJ$5+(($AK$5-$AJ$5)/($AI$5-$AH$5))*(-$AH$5+Tabella1[[#This Row],[PARK]]))</f>
        <v>9</v>
      </c>
      <c r="AA58" s="12">
        <f>IF(Tabella1[[#This Row],[BUONI]]="",0,$AJ$6+(($AK$6-$AJ$6)/($AI$6-$AH$6))*(-$AH$6+Tabella1[[#This Row],[BUONI]]))</f>
        <v>0</v>
      </c>
      <c r="AB58" s="12">
        <f>IF(Tabella1[[#This Row],[QUALITA]]="",0,$AJ$7+(($AK$7-$AJ$7)/($AI$7-$AH$7))*(-$AH$7+Tabella1[[#This Row],[QUALITA]]))</f>
        <v>9</v>
      </c>
      <c r="AC58" s="12">
        <f>IF(Tabella1[[#This Row],[SIMPATIA]]="",0,$AJ$8+(($AK$8-$AJ$8)/($AI$8-$AH$8))*(-$AH$8+Tabella1[[#This Row],[SIMPATIA]]))</f>
        <v>8</v>
      </c>
      <c r="AD58" s="12">
        <f>IF(Tabella1[[#This Row],[LOCATION]]="",0,$AJ$9+(($AK$9-$AJ$9)/($AI$9-$AH$9))*(-$AH$9+Tabella1[[#This Row],[LOCATION]]))</f>
        <v>8</v>
      </c>
      <c r="AE58" s="75" t="s">
        <v>381</v>
      </c>
      <c r="AF58" s="73"/>
    </row>
    <row r="59" spans="1:32" ht="14.25" customHeight="1" x14ac:dyDescent="0.25">
      <c r="A59" s="19">
        <f>IFERROR(LARGE(Tabella1[VOTO],Tabella1[[#This Row],[N]]),"")</f>
        <v>6.205925983068922</v>
      </c>
      <c r="B59" s="8">
        <f>ROW(Tabella1[[#This Row],[NOME1]])-1</f>
        <v>58</v>
      </c>
      <c r="C59" s="96">
        <f>IFERROR(VLOOKUP(Tabella1[[#This Row],[VOTO]],Tabella1[[GRANDE]:[N]],2,FALSE),"")</f>
        <v>58</v>
      </c>
      <c r="D59" s="9" t="s">
        <v>707</v>
      </c>
      <c r="E59" s="9" t="s">
        <v>35</v>
      </c>
      <c r="F59" s="9" t="s">
        <v>60</v>
      </c>
      <c r="G59" s="109">
        <v>17</v>
      </c>
      <c r="H59" s="10">
        <v>0.57291666666666663</v>
      </c>
      <c r="I59" s="105">
        <f>SQRT((UFF.X-Tabella1[[#This Row],[X]])^2+(UFF.Y-Tabella1[[#This Row],[Y]])^2)/1000</f>
        <v>4.2431739174586802</v>
      </c>
      <c r="J59" s="9">
        <v>0</v>
      </c>
      <c r="K59" s="9">
        <v>0</v>
      </c>
      <c r="L59" s="9">
        <v>10</v>
      </c>
      <c r="M59" s="9">
        <v>8</v>
      </c>
      <c r="N59" s="9">
        <v>9</v>
      </c>
      <c r="O5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6.205925983068922</v>
      </c>
      <c r="P59" s="11" t="s">
        <v>254</v>
      </c>
      <c r="Q59" s="67" t="s">
        <v>329</v>
      </c>
      <c r="R59" s="11"/>
      <c r="S59" s="34">
        <v>42951</v>
      </c>
      <c r="T59" s="35">
        <v>2</v>
      </c>
      <c r="U59" s="13">
        <v>581488.27</v>
      </c>
      <c r="V59" s="13">
        <v>4995855.97</v>
      </c>
      <c r="W59" s="12">
        <f>IF(Tabella1[[#This Row],[PREZZO]]="",0,$AJ$2+(($AK$2-$AJ$2)/($AI$2-$AH$2))*(-$AH$2+Tabella1[[#This Row],[PREZZO]]))</f>
        <v>2.1428571428571428</v>
      </c>
      <c r="X59" s="12">
        <f>IF(Tabella1[[#This Row],[RITORNO]]="",0,$AJ$3+(($AK$3-$AJ$3)/($AI$3/24-$AH$3/24))*(-$AH$3/24+Tabella1[[#This Row],[RITORNO]]))</f>
        <v>3.333333333333357</v>
      </c>
      <c r="Y59" s="12">
        <f>IF(Tabella1[[#This Row],[KM]]="",0,$AJ$4+(($AK$4-$AJ$4)/($AI$4-$AH$4))*(-$AH$4+Tabella1[[#This Row],[KM]]))</f>
        <v>7.1712173883608799</v>
      </c>
      <c r="Z59" s="14">
        <f>IF(Tabella1[[#This Row],[PARK]]="",0,$AJ$5+(($AK$5-$AJ$5)/($AI$5-$AH$5))*(-$AH$5+Tabella1[[#This Row],[PARK]]))</f>
        <v>10</v>
      </c>
      <c r="AA59" s="12">
        <f>IF(Tabella1[[#This Row],[BUONI]]="",0,$AJ$6+(($AK$6-$AJ$6)/($AI$6-$AH$6))*(-$AH$6+Tabella1[[#This Row],[BUONI]]))</f>
        <v>0</v>
      </c>
      <c r="AB59" s="12">
        <f>IF(Tabella1[[#This Row],[QUALITA]]="",0,$AJ$7+(($AK$7-$AJ$7)/($AI$7-$AH$7))*(-$AH$7+Tabella1[[#This Row],[QUALITA]]))</f>
        <v>10</v>
      </c>
      <c r="AC59" s="12">
        <f>IF(Tabella1[[#This Row],[SIMPATIA]]="",0,$AJ$8+(($AK$8-$AJ$8)/($AI$8-$AH$8))*(-$AH$8+Tabella1[[#This Row],[SIMPATIA]]))</f>
        <v>8</v>
      </c>
      <c r="AD59" s="12">
        <f>IF(Tabella1[[#This Row],[LOCATION]]="",0,$AJ$9+(($AK$9-$AJ$9)/($AI$9-$AH$9))*(-$AH$9+Tabella1[[#This Row],[LOCATION]]))</f>
        <v>9</v>
      </c>
      <c r="AE59" s="75" t="s">
        <v>785</v>
      </c>
      <c r="AF59" s="73"/>
    </row>
    <row r="60" spans="1:32" ht="14.25" customHeight="1" x14ac:dyDescent="0.25">
      <c r="A60" s="19">
        <f>IFERROR(LARGE(Tabella1[VOTO],Tabella1[[#This Row],[N]]),"")</f>
        <v>6.2058713133122527</v>
      </c>
      <c r="B60" s="18">
        <f>ROW(Tabella1[[#This Row],[NOME1]])-1</f>
        <v>59</v>
      </c>
      <c r="C60" s="95">
        <f>IFERROR(VLOOKUP(Tabella1[[#This Row],[VOTO]],Tabella1[[GRANDE]:[N]],2,FALSE),"")</f>
        <v>59</v>
      </c>
      <c r="D60" s="9" t="s">
        <v>273</v>
      </c>
      <c r="E60" s="9" t="s">
        <v>276</v>
      </c>
      <c r="F60" s="9" t="s">
        <v>274</v>
      </c>
      <c r="G60" s="109">
        <v>10</v>
      </c>
      <c r="H60" s="10">
        <v>0.55555555555555558</v>
      </c>
      <c r="I60" s="105">
        <f>SQRT((UFF.X-Tabella1[[#This Row],[X]])^2+(UFF.Y-Tabella1[[#This Row],[Y]])^2)/1000</f>
        <v>3.5771632878720259</v>
      </c>
      <c r="J60" s="9">
        <v>5</v>
      </c>
      <c r="K60" s="9">
        <v>0</v>
      </c>
      <c r="L60" s="9">
        <v>9</v>
      </c>
      <c r="M60" s="9">
        <v>5</v>
      </c>
      <c r="N60" s="9">
        <v>7</v>
      </c>
      <c r="O60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6.2058713133122527</v>
      </c>
      <c r="P60" s="11" t="s">
        <v>166</v>
      </c>
      <c r="Q60" s="67" t="s">
        <v>325</v>
      </c>
      <c r="R60" s="11"/>
      <c r="S60" s="34">
        <v>42908</v>
      </c>
      <c r="T60" s="35">
        <v>1</v>
      </c>
      <c r="U60" s="20">
        <v>580561.16</v>
      </c>
      <c r="V60" s="20">
        <v>4998702.6500000004</v>
      </c>
      <c r="W60" s="12">
        <f>IF(Tabella1[[#This Row],[PREZZO]]="",0,$AJ$2+(($AK$2-$AJ$2)/($AI$2-$AH$2))*(-$AH$2+Tabella1[[#This Row],[PREZZO]]))</f>
        <v>7.1428571428571432</v>
      </c>
      <c r="X60" s="12">
        <f>IF(Tabella1[[#This Row],[RITORNO]]="",0,$AJ$3+(($AK$3-$AJ$3)/($AI$3/24-$AH$3/24))*(-$AH$3/24+Tabella1[[#This Row],[RITORNO]]))</f>
        <v>8.8888888888888928</v>
      </c>
      <c r="Y60" s="12">
        <f>IF(Tabella1[[#This Row],[KM]]="",0,$AJ$4+(($AK$4-$AJ$4)/($AI$4-$AH$4))*(-$AH$4+Tabella1[[#This Row],[KM]]))</f>
        <v>7.6152244747519831</v>
      </c>
      <c r="Z60" s="14">
        <f>IF(Tabella1[[#This Row],[PARK]]="",0,$AJ$5+(($AK$5-$AJ$5)/($AI$5-$AH$5))*(-$AH$5+Tabella1[[#This Row],[PARK]]))</f>
        <v>5</v>
      </c>
      <c r="AA60" s="12">
        <f>IF(Tabella1[[#This Row],[BUONI]]="",0,$AJ$6+(($AK$6-$AJ$6)/($AI$6-$AH$6))*(-$AH$6+Tabella1[[#This Row],[BUONI]]))</f>
        <v>0</v>
      </c>
      <c r="AB60" s="12">
        <f>IF(Tabella1[[#This Row],[QUALITA]]="",0,$AJ$7+(($AK$7-$AJ$7)/($AI$7-$AH$7))*(-$AH$7+Tabella1[[#This Row],[QUALITA]]))</f>
        <v>9</v>
      </c>
      <c r="AC60" s="12">
        <f>IF(Tabella1[[#This Row],[SIMPATIA]]="",0,$AJ$8+(($AK$8-$AJ$8)/($AI$8-$AH$8))*(-$AH$8+Tabella1[[#This Row],[SIMPATIA]]))</f>
        <v>5</v>
      </c>
      <c r="AD60" s="12">
        <f>IF(Tabella1[[#This Row],[LOCATION]]="",0,$AJ$9+(($AK$9-$AJ$9)/($AI$9-$AH$9))*(-$AH$9+Tabella1[[#This Row],[LOCATION]]))</f>
        <v>7</v>
      </c>
      <c r="AE60" s="75" t="s">
        <v>777</v>
      </c>
      <c r="AF60" s="73"/>
    </row>
    <row r="61" spans="1:32" ht="14.25" customHeight="1" x14ac:dyDescent="0.25">
      <c r="A61" s="19">
        <f>IFERROR(LARGE(Tabella1[VOTO],Tabella1[[#This Row],[N]]),"")</f>
        <v>6.1985135510478093</v>
      </c>
      <c r="B61" s="8">
        <f>ROW(Tabella1[[#This Row],[NOME1]])-1</f>
        <v>60</v>
      </c>
      <c r="C61" s="96">
        <f>IFERROR(VLOOKUP(Tabella1[[#This Row],[VOTO]],Tabella1[[GRANDE]:[N]],2,FALSE),"")</f>
        <v>60</v>
      </c>
      <c r="D61" s="9" t="s">
        <v>74</v>
      </c>
      <c r="E61" s="9" t="s">
        <v>34</v>
      </c>
      <c r="F61" s="9" t="s">
        <v>96</v>
      </c>
      <c r="G61" s="109">
        <v>8</v>
      </c>
      <c r="H61" s="10">
        <v>0.5625</v>
      </c>
      <c r="I61" s="105">
        <f>SQRT((UFF.X-Tabella1[[#This Row],[X]])^2+(UFF.Y-Tabella1[[#This Row],[Y]])^2)/1000</f>
        <v>0.974980244569157</v>
      </c>
      <c r="J61" s="9">
        <v>0</v>
      </c>
      <c r="K61" s="9">
        <v>0</v>
      </c>
      <c r="L61" s="9">
        <v>5</v>
      </c>
      <c r="M61" s="9">
        <v>5</v>
      </c>
      <c r="N61" s="9">
        <v>5</v>
      </c>
      <c r="O6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6.1985135510478093</v>
      </c>
      <c r="P61" s="11" t="s">
        <v>7</v>
      </c>
      <c r="Q61" s="67" t="s">
        <v>7</v>
      </c>
      <c r="R61" s="11"/>
      <c r="S61" s="34">
        <v>42005</v>
      </c>
      <c r="T61" s="35">
        <v>3</v>
      </c>
      <c r="U61" s="13">
        <v>583433.02</v>
      </c>
      <c r="V61" s="13">
        <v>4998489.63</v>
      </c>
      <c r="W61" s="12">
        <f>IF(Tabella1[[#This Row],[PREZZO]]="",0,$AJ$2+(($AK$2-$AJ$2)/($AI$2-$AH$2))*(-$AH$2+Tabella1[[#This Row],[PREZZO]]))</f>
        <v>8.5714285714285712</v>
      </c>
      <c r="X61" s="12">
        <f>IF(Tabella1[[#This Row],[RITORNO]]="",0,$AJ$3+(($AK$3-$AJ$3)/($AI$3/24-$AH$3/24))*(-$AH$3/24+Tabella1[[#This Row],[RITORNO]]))</f>
        <v>6.6666666666666785</v>
      </c>
      <c r="Y61" s="12">
        <f>IF(Tabella1[[#This Row],[KM]]="",0,$AJ$4+(($AK$4-$AJ$4)/($AI$4-$AH$4))*(-$AH$4+Tabella1[[#This Row],[KM]]))</f>
        <v>9.3500131702872284</v>
      </c>
      <c r="Z61" s="14">
        <f>IF(Tabella1[[#This Row],[PARK]]="",0,$AJ$5+(($AK$5-$AJ$5)/($AI$5-$AH$5))*(-$AH$5+Tabella1[[#This Row],[PARK]]))</f>
        <v>10</v>
      </c>
      <c r="AA61" s="12">
        <f>IF(Tabella1[[#This Row],[BUONI]]="",0,$AJ$6+(($AK$6-$AJ$6)/($AI$6-$AH$6))*(-$AH$6+Tabella1[[#This Row],[BUONI]]))</f>
        <v>0</v>
      </c>
      <c r="AB61" s="12">
        <f>IF(Tabella1[[#This Row],[QUALITA]]="",0,$AJ$7+(($AK$7-$AJ$7)/($AI$7-$AH$7))*(-$AH$7+Tabella1[[#This Row],[QUALITA]]))</f>
        <v>5</v>
      </c>
      <c r="AC61" s="12">
        <f>IF(Tabella1[[#This Row],[SIMPATIA]]="",0,$AJ$8+(($AK$8-$AJ$8)/($AI$8-$AH$8))*(-$AH$8+Tabella1[[#This Row],[SIMPATIA]]))</f>
        <v>5</v>
      </c>
      <c r="AD61" s="12">
        <f>IF(Tabella1[[#This Row],[LOCATION]]="",0,$AJ$9+(($AK$9-$AJ$9)/($AI$9-$AH$9))*(-$AH$9+Tabella1[[#This Row],[LOCATION]]))</f>
        <v>5</v>
      </c>
      <c r="AE61" s="12" t="s">
        <v>7</v>
      </c>
      <c r="AF61" s="73"/>
    </row>
    <row r="62" spans="1:32" ht="14.25" customHeight="1" x14ac:dyDescent="0.25">
      <c r="A62" s="19">
        <f>IFERROR(LARGE(Tabella1[VOTO],Tabella1[[#This Row],[N]]),"")</f>
        <v>6.1594436698820516</v>
      </c>
      <c r="B62" s="8">
        <f>ROW(Tabella1[[#This Row],[NOME1]])-1</f>
        <v>61</v>
      </c>
      <c r="C62" s="96">
        <f>IFERROR(VLOOKUP(Tabella1[[#This Row],[VOTO]],Tabella1[[GRANDE]:[N]],2,FALSE),"")</f>
        <v>61</v>
      </c>
      <c r="D62" s="9" t="s">
        <v>685</v>
      </c>
      <c r="E62" s="9" t="s">
        <v>41</v>
      </c>
      <c r="F62" s="9" t="s">
        <v>99</v>
      </c>
      <c r="G62" s="109">
        <v>12</v>
      </c>
      <c r="H62" s="10">
        <v>0.56597222222222221</v>
      </c>
      <c r="I62" s="105">
        <f>SQRT((UFF.X-Tabella1[[#This Row],[X]])^2+(UFF.Y-Tabella1[[#This Row],[Y]])^2)/1000</f>
        <v>2.9914378661773071</v>
      </c>
      <c r="J62" s="9">
        <v>3</v>
      </c>
      <c r="K62" s="9">
        <v>1</v>
      </c>
      <c r="L62" s="9">
        <v>7</v>
      </c>
      <c r="M62" s="9">
        <v>5</v>
      </c>
      <c r="N62" s="9">
        <v>6</v>
      </c>
      <c r="O6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6.1594436698820516</v>
      </c>
      <c r="P62" s="11" t="s">
        <v>174</v>
      </c>
      <c r="Q62" s="67" t="s">
        <v>783</v>
      </c>
      <c r="R62" s="11"/>
      <c r="S62" s="34">
        <v>42537</v>
      </c>
      <c r="T62" s="35">
        <v>4</v>
      </c>
      <c r="U62" s="13">
        <v>581125.56000000006</v>
      </c>
      <c r="V62" s="13">
        <v>4998918.4400000004</v>
      </c>
      <c r="W62" s="12">
        <f>IF(Tabella1[[#This Row],[PREZZO]]="",0,$AJ$2+(($AK$2-$AJ$2)/($AI$2-$AH$2))*(-$AH$2+Tabella1[[#This Row],[PREZZO]]))</f>
        <v>5.7142857142857144</v>
      </c>
      <c r="X62" s="12">
        <f>IF(Tabella1[[#This Row],[RITORNO]]="",0,$AJ$3+(($AK$3-$AJ$3)/($AI$3/24-$AH$3/24))*(-$AH$3/24+Tabella1[[#This Row],[RITORNO]]))</f>
        <v>5.5555555555555713</v>
      </c>
      <c r="Y62" s="12">
        <f>IF(Tabella1[[#This Row],[KM]]="",0,$AJ$4+(($AK$4-$AJ$4)/($AI$4-$AH$4))*(-$AH$4+Tabella1[[#This Row],[KM]]))</f>
        <v>8.005708089215128</v>
      </c>
      <c r="Z62" s="14">
        <f>IF(Tabella1[[#This Row],[PARK]]="",0,$AJ$5+(($AK$5-$AJ$5)/($AI$5-$AH$5))*(-$AH$5+Tabella1[[#This Row],[PARK]]))</f>
        <v>7</v>
      </c>
      <c r="AA62" s="12">
        <f>IF(Tabella1[[#This Row],[BUONI]]="",0,$AJ$6+(($AK$6-$AJ$6)/($AI$6-$AH$6))*(-$AH$6+Tabella1[[#This Row],[BUONI]]))</f>
        <v>5</v>
      </c>
      <c r="AB62" s="12">
        <f>IF(Tabella1[[#This Row],[QUALITA]]="",0,$AJ$7+(($AK$7-$AJ$7)/($AI$7-$AH$7))*(-$AH$7+Tabella1[[#This Row],[QUALITA]]))</f>
        <v>7</v>
      </c>
      <c r="AC62" s="12">
        <f>IF(Tabella1[[#This Row],[SIMPATIA]]="",0,$AJ$8+(($AK$8-$AJ$8)/($AI$8-$AH$8))*(-$AH$8+Tabella1[[#This Row],[SIMPATIA]]))</f>
        <v>5</v>
      </c>
      <c r="AD62" s="12">
        <f>IF(Tabella1[[#This Row],[LOCATION]]="",0,$AJ$9+(($AK$9-$AJ$9)/($AI$9-$AH$9))*(-$AH$9+Tabella1[[#This Row],[LOCATION]]))</f>
        <v>6</v>
      </c>
      <c r="AE62" s="75" t="s">
        <v>782</v>
      </c>
      <c r="AF62" s="73"/>
    </row>
    <row r="63" spans="1:32" ht="14.25" customHeight="1" x14ac:dyDescent="0.25">
      <c r="A63" s="19">
        <f>IFERROR(LARGE(Tabella1[VOTO],Tabella1[[#This Row],[N]]),"")</f>
        <v>6.1505460712234363</v>
      </c>
      <c r="B63" s="8">
        <f>ROW(Tabella1[[#This Row],[NOME1]])-1</f>
        <v>62</v>
      </c>
      <c r="C63" s="96">
        <f>IFERROR(VLOOKUP(Tabella1[[#This Row],[VOTO]],Tabella1[[GRANDE]:[N]],2,FALSE),"")</f>
        <v>62</v>
      </c>
      <c r="D63" s="9" t="s">
        <v>211</v>
      </c>
      <c r="E63" s="9" t="s">
        <v>37</v>
      </c>
      <c r="F63" s="9" t="s">
        <v>99</v>
      </c>
      <c r="G63" s="109">
        <v>7</v>
      </c>
      <c r="H63" s="10">
        <v>0.55902777777777779</v>
      </c>
      <c r="I63" s="105">
        <f>SQRT((UFF.X-Tabella1[[#This Row],[X]])^2+(UFF.Y-Tabella1[[#This Row],[Y]])^2)/1000</f>
        <v>2.7886852405568692</v>
      </c>
      <c r="J63" s="9">
        <v>3</v>
      </c>
      <c r="K63" s="9">
        <v>0</v>
      </c>
      <c r="L63" s="9">
        <v>7</v>
      </c>
      <c r="M63" s="9">
        <v>5</v>
      </c>
      <c r="N63" s="9">
        <v>5</v>
      </c>
      <c r="O6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6.1505460712234363</v>
      </c>
      <c r="P63" s="11" t="s">
        <v>254</v>
      </c>
      <c r="Q63" s="67" t="s">
        <v>778</v>
      </c>
      <c r="R63" s="11"/>
      <c r="S63" s="34">
        <v>42536</v>
      </c>
      <c r="T63" s="35">
        <v>3</v>
      </c>
      <c r="U63" s="13">
        <v>581320.03</v>
      </c>
      <c r="V63" s="13">
        <v>4999359.0999999996</v>
      </c>
      <c r="W63" s="12">
        <f>IF(Tabella1[[#This Row],[PREZZO]]="",0,$AJ$2+(($AK$2-$AJ$2)/($AI$2-$AH$2))*(-$AH$2+Tabella1[[#This Row],[PREZZO]]))</f>
        <v>9.2857142857142865</v>
      </c>
      <c r="X63" s="12">
        <f>IF(Tabella1[[#This Row],[RITORNO]]="",0,$AJ$3+(($AK$3-$AJ$3)/($AI$3/24-$AH$3/24))*(-$AH$3/24+Tabella1[[#This Row],[RITORNO]]))</f>
        <v>7.7777777777777857</v>
      </c>
      <c r="Y63" s="12">
        <f>IF(Tabella1[[#This Row],[KM]]="",0,$AJ$4+(($AK$4-$AJ$4)/($AI$4-$AH$4))*(-$AH$4+Tabella1[[#This Row],[KM]]))</f>
        <v>8.1408765062954203</v>
      </c>
      <c r="Z63" s="14">
        <f>IF(Tabella1[[#This Row],[PARK]]="",0,$AJ$5+(($AK$5-$AJ$5)/($AI$5-$AH$5))*(-$AH$5+Tabella1[[#This Row],[PARK]]))</f>
        <v>7</v>
      </c>
      <c r="AA63" s="12">
        <f>IF(Tabella1[[#This Row],[BUONI]]="",0,$AJ$6+(($AK$6-$AJ$6)/($AI$6-$AH$6))*(-$AH$6+Tabella1[[#This Row],[BUONI]]))</f>
        <v>0</v>
      </c>
      <c r="AB63" s="12">
        <f>IF(Tabella1[[#This Row],[QUALITA]]="",0,$AJ$7+(($AK$7-$AJ$7)/($AI$7-$AH$7))*(-$AH$7+Tabella1[[#This Row],[QUALITA]]))</f>
        <v>7</v>
      </c>
      <c r="AC63" s="12">
        <f>IF(Tabella1[[#This Row],[SIMPATIA]]="",0,$AJ$8+(($AK$8-$AJ$8)/($AI$8-$AH$8))*(-$AH$8+Tabella1[[#This Row],[SIMPATIA]]))</f>
        <v>5</v>
      </c>
      <c r="AD63" s="12">
        <f>IF(Tabella1[[#This Row],[LOCATION]]="",0,$AJ$9+(($AK$9-$AJ$9)/($AI$9-$AH$9))*(-$AH$9+Tabella1[[#This Row],[LOCATION]]))</f>
        <v>5</v>
      </c>
      <c r="AE63" s="75" t="s">
        <v>779</v>
      </c>
      <c r="AF63" s="73"/>
    </row>
    <row r="64" spans="1:32" ht="14.25" customHeight="1" x14ac:dyDescent="0.25">
      <c r="A64" s="19">
        <f>IFERROR(LARGE(Tabella1[VOTO],Tabella1[[#This Row],[N]]),"")</f>
        <v>6.1452972353030564</v>
      </c>
      <c r="B64" s="8">
        <f>ROW(Tabella1[[#This Row],[NOME1]])-1</f>
        <v>63</v>
      </c>
      <c r="C64" s="96">
        <f>IFERROR(VLOOKUP(Tabella1[[#This Row],[VOTO]],Tabella1[[GRANDE]:[N]],2,FALSE),"")</f>
        <v>63</v>
      </c>
      <c r="D64" s="9" t="s">
        <v>175</v>
      </c>
      <c r="E64" s="9" t="s">
        <v>81</v>
      </c>
      <c r="F64" s="9" t="s">
        <v>176</v>
      </c>
      <c r="G64" s="109">
        <v>12</v>
      </c>
      <c r="H64" s="10">
        <v>0.56944444444444442</v>
      </c>
      <c r="I64" s="105">
        <f>SQRT((UFF.X-Tabella1[[#This Row],[X]])^2+(UFF.Y-Tabella1[[#This Row],[Y]])^2)/1000</f>
        <v>2.9945284144585864</v>
      </c>
      <c r="J64" s="9">
        <v>3</v>
      </c>
      <c r="K64" s="9">
        <v>1</v>
      </c>
      <c r="L64" s="9">
        <v>6</v>
      </c>
      <c r="M64" s="9">
        <v>6</v>
      </c>
      <c r="N64" s="9">
        <v>7</v>
      </c>
      <c r="O6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6.1452972353030564</v>
      </c>
      <c r="P64" s="11" t="s">
        <v>130</v>
      </c>
      <c r="Q64" s="67" t="s">
        <v>323</v>
      </c>
      <c r="R64" s="11"/>
      <c r="S64" s="34">
        <v>42370</v>
      </c>
      <c r="T64" s="35">
        <v>4</v>
      </c>
      <c r="U64" s="13">
        <v>581133.73</v>
      </c>
      <c r="V64" s="13">
        <v>4998816.6100000003</v>
      </c>
      <c r="W64" s="12">
        <f>IF(Tabella1[[#This Row],[PREZZO]]="",0,$AJ$2+(($AK$2-$AJ$2)/($AI$2-$AH$2))*(-$AH$2+Tabella1[[#This Row],[PREZZO]]))</f>
        <v>5.7142857142857144</v>
      </c>
      <c r="X64" s="12">
        <f>IF(Tabella1[[#This Row],[RITORNO]]="",0,$AJ$3+(($AK$3-$AJ$3)/($AI$3/24-$AH$3/24))*(-$AH$3/24+Tabella1[[#This Row],[RITORNO]]))</f>
        <v>4.4444444444444642</v>
      </c>
      <c r="Y64" s="12">
        <f>IF(Tabella1[[#This Row],[KM]]="",0,$AJ$4+(($AK$4-$AJ$4)/($AI$4-$AH$4))*(-$AH$4+Tabella1[[#This Row],[KM]]))</f>
        <v>8.0036477236942751</v>
      </c>
      <c r="Z64" s="14">
        <f>IF(Tabella1[[#This Row],[PARK]]="",0,$AJ$5+(($AK$5-$AJ$5)/($AI$5-$AH$5))*(-$AH$5+Tabella1[[#This Row],[PARK]]))</f>
        <v>7</v>
      </c>
      <c r="AA64" s="12">
        <f>IF(Tabella1[[#This Row],[BUONI]]="",0,$AJ$6+(($AK$6-$AJ$6)/($AI$6-$AH$6))*(-$AH$6+Tabella1[[#This Row],[BUONI]]))</f>
        <v>5</v>
      </c>
      <c r="AB64" s="12">
        <f>IF(Tabella1[[#This Row],[QUALITA]]="",0,$AJ$7+(($AK$7-$AJ$7)/($AI$7-$AH$7))*(-$AH$7+Tabella1[[#This Row],[QUALITA]]))</f>
        <v>6</v>
      </c>
      <c r="AC64" s="12">
        <f>IF(Tabella1[[#This Row],[SIMPATIA]]="",0,$AJ$8+(($AK$8-$AJ$8)/($AI$8-$AH$8))*(-$AH$8+Tabella1[[#This Row],[SIMPATIA]]))</f>
        <v>6</v>
      </c>
      <c r="AD64" s="12">
        <f>IF(Tabella1[[#This Row],[LOCATION]]="",0,$AJ$9+(($AK$9-$AJ$9)/($AI$9-$AH$9))*(-$AH$9+Tabella1[[#This Row],[LOCATION]]))</f>
        <v>7</v>
      </c>
      <c r="AE64" s="75" t="s">
        <v>784</v>
      </c>
      <c r="AF64" s="73"/>
    </row>
    <row r="65" spans="1:32" ht="14.25" customHeight="1" x14ac:dyDescent="0.25">
      <c r="A65" s="19">
        <f>IFERROR(LARGE(Tabella1[VOTO],Tabella1[[#This Row],[N]]),"")</f>
        <v>6.1036653206256872</v>
      </c>
      <c r="B65" s="18">
        <f>ROW(Tabella1[[#This Row],[NOME1]])-1</f>
        <v>64</v>
      </c>
      <c r="C65" s="95">
        <f>IFERROR(VLOOKUP(Tabella1[[#This Row],[VOTO]],Tabella1[[GRANDE]:[N]],2,FALSE),"")</f>
        <v>64</v>
      </c>
      <c r="D65" s="9" t="s">
        <v>413</v>
      </c>
      <c r="E65" s="9" t="s">
        <v>33</v>
      </c>
      <c r="F65" s="9" t="s">
        <v>229</v>
      </c>
      <c r="G65" s="109">
        <v>8</v>
      </c>
      <c r="H65" s="10">
        <v>0.5625</v>
      </c>
      <c r="I65" s="105">
        <f>SQRT((UFF.X-Tabella1[[#This Row],[X]])^2+(UFF.Y-Tabella1[[#This Row],[Y]])^2)/1000</f>
        <v>2.1131590096346278</v>
      </c>
      <c r="J65" s="9">
        <v>2</v>
      </c>
      <c r="K65" s="9">
        <v>1</v>
      </c>
      <c r="L65" s="9">
        <v>4</v>
      </c>
      <c r="M65" s="9">
        <v>4</v>
      </c>
      <c r="N65" s="9">
        <v>4</v>
      </c>
      <c r="O65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6.1036653206256872</v>
      </c>
      <c r="P65" s="11" t="s">
        <v>169</v>
      </c>
      <c r="Q65" s="67" t="s">
        <v>781</v>
      </c>
      <c r="R65" s="11"/>
      <c r="S65" s="34">
        <v>43048</v>
      </c>
      <c r="T65" s="35">
        <v>1</v>
      </c>
      <c r="U65" s="20">
        <v>582508</v>
      </c>
      <c r="V65" s="20">
        <v>4997812</v>
      </c>
      <c r="W65" s="12">
        <f>IF(Tabella1[[#This Row],[PREZZO]]="",0,$AJ$2+(($AK$2-$AJ$2)/($AI$2-$AH$2))*(-$AH$2+Tabella1[[#This Row],[PREZZO]]))</f>
        <v>8.5714285714285712</v>
      </c>
      <c r="X65" s="12">
        <f>IF(Tabella1[[#This Row],[RITORNO]]="",0,$AJ$3+(($AK$3-$AJ$3)/($AI$3/24-$AH$3/24))*(-$AH$3/24+Tabella1[[#This Row],[RITORNO]]))</f>
        <v>6.6666666666666785</v>
      </c>
      <c r="Y65" s="12">
        <f>IF(Tabella1[[#This Row],[KM]]="",0,$AJ$4+(($AK$4-$AJ$4)/($AI$4-$AH$4))*(-$AH$4+Tabella1[[#This Row],[KM]]))</f>
        <v>8.5912273269102464</v>
      </c>
      <c r="Z65" s="14">
        <f>IF(Tabella1[[#This Row],[PARK]]="",0,$AJ$5+(($AK$5-$AJ$5)/($AI$5-$AH$5))*(-$AH$5+Tabella1[[#This Row],[PARK]]))</f>
        <v>8</v>
      </c>
      <c r="AA65" s="12">
        <f>IF(Tabella1[[#This Row],[BUONI]]="",0,$AJ$6+(($AK$6-$AJ$6)/($AI$6-$AH$6))*(-$AH$6+Tabella1[[#This Row],[BUONI]]))</f>
        <v>5</v>
      </c>
      <c r="AB65" s="12">
        <f>IF(Tabella1[[#This Row],[QUALITA]]="",0,$AJ$7+(($AK$7-$AJ$7)/($AI$7-$AH$7))*(-$AH$7+Tabella1[[#This Row],[QUALITA]]))</f>
        <v>4</v>
      </c>
      <c r="AC65" s="12">
        <f>IF(Tabella1[[#This Row],[SIMPATIA]]="",0,$AJ$8+(($AK$8-$AJ$8)/($AI$8-$AH$8))*(-$AH$8+Tabella1[[#This Row],[SIMPATIA]]))</f>
        <v>4</v>
      </c>
      <c r="AD65" s="12">
        <f>IF(Tabella1[[#This Row],[LOCATION]]="",0,$AJ$9+(($AK$9-$AJ$9)/($AI$9-$AH$9))*(-$AH$9+Tabella1[[#This Row],[LOCATION]]))</f>
        <v>4</v>
      </c>
      <c r="AE65" s="75" t="s">
        <v>780</v>
      </c>
      <c r="AF65" s="73"/>
    </row>
    <row r="66" spans="1:32" ht="14.25" customHeight="1" x14ac:dyDescent="0.25">
      <c r="A66" s="19">
        <f>IFERROR(LARGE(Tabella1[VOTO],Tabella1[[#This Row],[N]]),"")</f>
        <v>6.0912938458847643</v>
      </c>
      <c r="B66" s="8">
        <f>ROW(Tabella1[[#This Row],[NOME1]])-1</f>
        <v>65</v>
      </c>
      <c r="C66" s="96">
        <f>IFERROR(VLOOKUP(Tabella1[[#This Row],[VOTO]],Tabella1[[GRANDE]:[N]],2,FALSE),"")</f>
        <v>65</v>
      </c>
      <c r="D66" s="9" t="s">
        <v>715</v>
      </c>
      <c r="E66" s="9" t="s">
        <v>41</v>
      </c>
      <c r="F66" s="9" t="s">
        <v>173</v>
      </c>
      <c r="G66" s="109">
        <v>11.5</v>
      </c>
      <c r="H66" s="10">
        <v>0.57291666666666663</v>
      </c>
      <c r="I66" s="105">
        <f>SQRT((UFF.X-Tabella1[[#This Row],[X]])^2+(UFF.Y-Tabella1[[#This Row],[Y]])^2)/1000</f>
        <v>2.5116167065257171</v>
      </c>
      <c r="J66" s="9">
        <v>0</v>
      </c>
      <c r="K66" s="9">
        <v>0</v>
      </c>
      <c r="L66" s="9">
        <v>7</v>
      </c>
      <c r="M66" s="9">
        <v>7</v>
      </c>
      <c r="N66" s="9">
        <v>7</v>
      </c>
      <c r="O6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6.0912938458847643</v>
      </c>
      <c r="P66" s="11" t="s">
        <v>174</v>
      </c>
      <c r="Q66" s="67" t="s">
        <v>322</v>
      </c>
      <c r="R66" s="11"/>
      <c r="S66" s="34">
        <v>42472</v>
      </c>
      <c r="T66" s="35">
        <v>2</v>
      </c>
      <c r="U66" s="13">
        <v>585928.66</v>
      </c>
      <c r="V66" s="13">
        <v>4997471.07</v>
      </c>
      <c r="W66" s="12">
        <f>IF(Tabella1[[#This Row],[PREZZO]]="",0,$AJ$2+(($AK$2-$AJ$2)/($AI$2-$AH$2))*(-$AH$2+Tabella1[[#This Row],[PREZZO]]))</f>
        <v>6.0714285714285712</v>
      </c>
      <c r="X66" s="12">
        <f>IF(Tabella1[[#This Row],[RITORNO]]="",0,$AJ$3+(($AK$3-$AJ$3)/($AI$3/24-$AH$3/24))*(-$AH$3/24+Tabella1[[#This Row],[RITORNO]]))</f>
        <v>3.333333333333357</v>
      </c>
      <c r="Y66" s="12">
        <f>IF(Tabella1[[#This Row],[KM]]="",0,$AJ$4+(($AK$4-$AJ$4)/($AI$4-$AH$4))*(-$AH$4+Tabella1[[#This Row],[KM]]))</f>
        <v>8.325588862316188</v>
      </c>
      <c r="Z66" s="14">
        <f>IF(Tabella1[[#This Row],[PARK]]="",0,$AJ$5+(($AK$5-$AJ$5)/($AI$5-$AH$5))*(-$AH$5+Tabella1[[#This Row],[PARK]]))</f>
        <v>10</v>
      </c>
      <c r="AA66" s="12">
        <f>IF(Tabella1[[#This Row],[BUONI]]="",0,$AJ$6+(($AK$6-$AJ$6)/($AI$6-$AH$6))*(-$AH$6+Tabella1[[#This Row],[BUONI]]))</f>
        <v>0</v>
      </c>
      <c r="AB66" s="12">
        <f>IF(Tabella1[[#This Row],[QUALITA]]="",0,$AJ$7+(($AK$7-$AJ$7)/($AI$7-$AH$7))*(-$AH$7+Tabella1[[#This Row],[QUALITA]]))</f>
        <v>7</v>
      </c>
      <c r="AC66" s="12">
        <f>IF(Tabella1[[#This Row],[SIMPATIA]]="",0,$AJ$8+(($AK$8-$AJ$8)/($AI$8-$AH$8))*(-$AH$8+Tabella1[[#This Row],[SIMPATIA]]))</f>
        <v>7</v>
      </c>
      <c r="AD66" s="12">
        <f>IF(Tabella1[[#This Row],[LOCATION]]="",0,$AJ$9+(($AK$9-$AJ$9)/($AI$9-$AH$9))*(-$AH$9+Tabella1[[#This Row],[LOCATION]]))</f>
        <v>7</v>
      </c>
      <c r="AE66" s="75" t="s">
        <v>786</v>
      </c>
      <c r="AF66" s="73"/>
    </row>
    <row r="67" spans="1:32" ht="14.25" customHeight="1" x14ac:dyDescent="0.25">
      <c r="A67" s="19">
        <f>IFERROR(LARGE(Tabella1[VOTO],Tabella1[[#This Row],[N]]),"")</f>
        <v>6.0902770014582384</v>
      </c>
      <c r="B67" s="8">
        <f>ROW(Tabella1[[#This Row],[NOME1]])-1</f>
        <v>66</v>
      </c>
      <c r="C67" s="96">
        <f>IFERROR(VLOOKUP(Tabella1[[#This Row],[VOTO]],Tabella1[[GRANDE]:[N]],2,FALSE),"")</f>
        <v>66</v>
      </c>
      <c r="D67" s="9" t="s">
        <v>193</v>
      </c>
      <c r="E67" s="9" t="s">
        <v>34</v>
      </c>
      <c r="F67" s="9" t="s">
        <v>110</v>
      </c>
      <c r="G67" s="109">
        <v>12</v>
      </c>
      <c r="H67" s="10">
        <v>0.56944444444444442</v>
      </c>
      <c r="I67" s="105">
        <f>SQRT((UFF.X-Tabella1[[#This Row],[X]])^2+(UFF.Y-Tabella1[[#This Row],[Y]])^2)/1000</f>
        <v>3.6547712205964125</v>
      </c>
      <c r="J67" s="9">
        <v>5</v>
      </c>
      <c r="K67" s="9">
        <v>1</v>
      </c>
      <c r="L67" s="9">
        <v>8</v>
      </c>
      <c r="M67" s="9">
        <v>6</v>
      </c>
      <c r="N67" s="9">
        <v>7</v>
      </c>
      <c r="O6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6.0902770014582384</v>
      </c>
      <c r="P67" s="11" t="s">
        <v>166</v>
      </c>
      <c r="Q67" s="67" t="s">
        <v>788</v>
      </c>
      <c r="R67" s="11"/>
      <c r="S67" s="34">
        <v>42552</v>
      </c>
      <c r="T67" s="35">
        <v>4</v>
      </c>
      <c r="U67" s="13">
        <v>580504.1</v>
      </c>
      <c r="V67" s="13">
        <v>4998566.07</v>
      </c>
      <c r="W67" s="12">
        <f>IF(Tabella1[[#This Row],[PREZZO]]="",0,$AJ$2+(($AK$2-$AJ$2)/($AI$2-$AH$2))*(-$AH$2+Tabella1[[#This Row],[PREZZO]]))</f>
        <v>5.7142857142857144</v>
      </c>
      <c r="X67" s="12">
        <f>IF(Tabella1[[#This Row],[RITORNO]]="",0,$AJ$3+(($AK$3-$AJ$3)/($AI$3/24-$AH$3/24))*(-$AH$3/24+Tabella1[[#This Row],[RITORNO]]))</f>
        <v>4.4444444444444642</v>
      </c>
      <c r="Y67" s="12">
        <f>IF(Tabella1[[#This Row],[KM]]="",0,$AJ$4+(($AK$4-$AJ$4)/($AI$4-$AH$4))*(-$AH$4+Tabella1[[#This Row],[KM]]))</f>
        <v>7.5634858529357247</v>
      </c>
      <c r="Z67" s="14">
        <f>IF(Tabella1[[#This Row],[PARK]]="",0,$AJ$5+(($AK$5-$AJ$5)/($AI$5-$AH$5))*(-$AH$5+Tabella1[[#This Row],[PARK]]))</f>
        <v>5</v>
      </c>
      <c r="AA67" s="12">
        <f>IF(Tabella1[[#This Row],[BUONI]]="",0,$AJ$6+(($AK$6-$AJ$6)/($AI$6-$AH$6))*(-$AH$6+Tabella1[[#This Row],[BUONI]]))</f>
        <v>5</v>
      </c>
      <c r="AB67" s="12">
        <f>IF(Tabella1[[#This Row],[QUALITA]]="",0,$AJ$7+(($AK$7-$AJ$7)/($AI$7-$AH$7))*(-$AH$7+Tabella1[[#This Row],[QUALITA]]))</f>
        <v>8</v>
      </c>
      <c r="AC67" s="12">
        <f>IF(Tabella1[[#This Row],[SIMPATIA]]="",0,$AJ$8+(($AK$8-$AJ$8)/($AI$8-$AH$8))*(-$AH$8+Tabella1[[#This Row],[SIMPATIA]]))</f>
        <v>6</v>
      </c>
      <c r="AD67" s="12">
        <f>IF(Tabella1[[#This Row],[LOCATION]]="",0,$AJ$9+(($AK$9-$AJ$9)/($AI$9-$AH$9))*(-$AH$9+Tabella1[[#This Row],[LOCATION]]))</f>
        <v>7</v>
      </c>
      <c r="AE67" s="75" t="s">
        <v>787</v>
      </c>
      <c r="AF67" s="73"/>
    </row>
    <row r="68" spans="1:32" ht="14.25" customHeight="1" x14ac:dyDescent="0.25">
      <c r="A68" s="19">
        <f>IFERROR(LARGE(Tabella1[VOTO],Tabella1[[#This Row],[N]]),"")</f>
        <v>6.008024454546792</v>
      </c>
      <c r="B68" s="18">
        <f>ROW(Tabella1[[#This Row],[NOME1]])-1</f>
        <v>67</v>
      </c>
      <c r="C68" s="95">
        <f>IFERROR(VLOOKUP(Tabella1[[#This Row],[VOTO]],Tabella1[[GRANDE]:[N]],2,FALSE),"")</f>
        <v>67</v>
      </c>
      <c r="D68" s="9" t="s">
        <v>284</v>
      </c>
      <c r="E68" s="9" t="s">
        <v>36</v>
      </c>
      <c r="F68" s="9" t="s">
        <v>58</v>
      </c>
      <c r="G68" s="109">
        <v>15</v>
      </c>
      <c r="H68" s="10">
        <v>0.5625</v>
      </c>
      <c r="I68" s="105">
        <f>SQRT((UFF.X-Tabella1[[#This Row],[X]])^2+(UFF.Y-Tabella1[[#This Row],[Y]])^2)/1000</f>
        <v>6.2608494025813703</v>
      </c>
      <c r="J68" s="9">
        <v>1</v>
      </c>
      <c r="K68" s="9">
        <v>0</v>
      </c>
      <c r="L68" s="9">
        <v>9</v>
      </c>
      <c r="M68" s="9">
        <v>7</v>
      </c>
      <c r="N68" s="9">
        <v>7</v>
      </c>
      <c r="O6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6.008024454546792</v>
      </c>
      <c r="P68" s="11" t="s">
        <v>509</v>
      </c>
      <c r="Q68" s="67" t="s">
        <v>327</v>
      </c>
      <c r="R68" s="11"/>
      <c r="S68" s="34">
        <v>42956</v>
      </c>
      <c r="T68" s="35">
        <v>1</v>
      </c>
      <c r="U68" s="20">
        <v>578864.82999999996</v>
      </c>
      <c r="V68" s="20">
        <v>4995769.2699999996</v>
      </c>
      <c r="W68" s="12">
        <f>IF(Tabella1[[#This Row],[PREZZO]]="",0,$AJ$2+(($AK$2-$AJ$2)/($AI$2-$AH$2))*(-$AH$2+Tabella1[[#This Row],[PREZZO]]))</f>
        <v>3.5714285714285716</v>
      </c>
      <c r="X68" s="12">
        <f>IF(Tabella1[[#This Row],[RITORNO]]="",0,$AJ$3+(($AK$3-$AJ$3)/($AI$3/24-$AH$3/24))*(-$AH$3/24+Tabella1[[#This Row],[RITORNO]]))</f>
        <v>6.6666666666666785</v>
      </c>
      <c r="Y68" s="12">
        <f>IF(Tabella1[[#This Row],[KM]]="",0,$AJ$4+(($AK$4-$AJ$4)/($AI$4-$AH$4))*(-$AH$4+Tabella1[[#This Row],[KM]]))</f>
        <v>5.8261003982790855</v>
      </c>
      <c r="Z68" s="14">
        <f>IF(Tabella1[[#This Row],[PARK]]="",0,$AJ$5+(($AK$5-$AJ$5)/($AI$5-$AH$5))*(-$AH$5+Tabella1[[#This Row],[PARK]]))</f>
        <v>9</v>
      </c>
      <c r="AA68" s="12">
        <f>IF(Tabella1[[#This Row],[BUONI]]="",0,$AJ$6+(($AK$6-$AJ$6)/($AI$6-$AH$6))*(-$AH$6+Tabella1[[#This Row],[BUONI]]))</f>
        <v>0</v>
      </c>
      <c r="AB68" s="12">
        <f>IF(Tabella1[[#This Row],[QUALITA]]="",0,$AJ$7+(($AK$7-$AJ$7)/($AI$7-$AH$7))*(-$AH$7+Tabella1[[#This Row],[QUALITA]]))</f>
        <v>9</v>
      </c>
      <c r="AC68" s="12">
        <f>IF(Tabella1[[#This Row],[SIMPATIA]]="",0,$AJ$8+(($AK$8-$AJ$8)/($AI$8-$AH$8))*(-$AH$8+Tabella1[[#This Row],[SIMPATIA]]))</f>
        <v>7</v>
      </c>
      <c r="AD68" s="12">
        <f>IF(Tabella1[[#This Row],[LOCATION]]="",0,$AJ$9+(($AK$9-$AJ$9)/($AI$9-$AH$9))*(-$AH$9+Tabella1[[#This Row],[LOCATION]]))</f>
        <v>7</v>
      </c>
      <c r="AE68" s="75" t="s">
        <v>793</v>
      </c>
      <c r="AF68" s="73"/>
    </row>
    <row r="69" spans="1:32" ht="14.25" customHeight="1" x14ac:dyDescent="0.25">
      <c r="A69" s="19">
        <f>IFERROR(LARGE(Tabella1[VOTO],Tabella1[[#This Row],[N]]),"")</f>
        <v>5.952573664591565</v>
      </c>
      <c r="B69" s="8">
        <f>ROW(Tabella1[[#This Row],[NOME1]])-1</f>
        <v>68</v>
      </c>
      <c r="C69" s="96">
        <f>IFERROR(VLOOKUP(Tabella1[[#This Row],[VOTO]],Tabella1[[GRANDE]:[N]],2,FALSE),"")</f>
        <v>68</v>
      </c>
      <c r="D69" s="9" t="s">
        <v>53</v>
      </c>
      <c r="E69" s="9" t="s">
        <v>54</v>
      </c>
      <c r="F69" s="9" t="s">
        <v>207</v>
      </c>
      <c r="G69" s="109">
        <v>10</v>
      </c>
      <c r="H69" s="10">
        <v>0.56597222222222221</v>
      </c>
      <c r="I69" s="105">
        <f>SQRT((UFF.X-Tabella1[[#This Row],[X]])^2+(UFF.Y-Tabella1[[#This Row],[Y]])^2)/1000</f>
        <v>6.1167350725202896</v>
      </c>
      <c r="J69" s="9">
        <v>5</v>
      </c>
      <c r="K69" s="9">
        <v>1</v>
      </c>
      <c r="L69" s="9">
        <v>7</v>
      </c>
      <c r="M69" s="9">
        <v>5</v>
      </c>
      <c r="N69" s="9">
        <v>7</v>
      </c>
      <c r="O6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5.952573664591565</v>
      </c>
      <c r="P69" s="11" t="s">
        <v>130</v>
      </c>
      <c r="Q69" s="67" t="s">
        <v>792</v>
      </c>
      <c r="R69" s="11"/>
      <c r="S69" s="34">
        <v>42950</v>
      </c>
      <c r="T69" s="35">
        <v>7</v>
      </c>
      <c r="U69" s="13">
        <v>578085.43000000005</v>
      </c>
      <c r="V69" s="13">
        <v>4998105.55</v>
      </c>
      <c r="W69" s="12">
        <f>IF(Tabella1[[#This Row],[PREZZO]]="",0,$AJ$2+(($AK$2-$AJ$2)/($AI$2-$AH$2))*(-$AH$2+Tabella1[[#This Row],[PREZZO]]))</f>
        <v>7.1428571428571432</v>
      </c>
      <c r="X69" s="12">
        <f>IF(Tabella1[[#This Row],[RITORNO]]="",0,$AJ$3+(($AK$3-$AJ$3)/($AI$3/24-$AH$3/24))*(-$AH$3/24+Tabella1[[#This Row],[RITORNO]]))</f>
        <v>5.5555555555555713</v>
      </c>
      <c r="Y69" s="12">
        <f>IF(Tabella1[[#This Row],[KM]]="",0,$AJ$4+(($AK$4-$AJ$4)/($AI$4-$AH$4))*(-$AH$4+Tabella1[[#This Row],[KM]]))</f>
        <v>5.9221766183198072</v>
      </c>
      <c r="Z69" s="14">
        <f>IF(Tabella1[[#This Row],[PARK]]="",0,$AJ$5+(($AK$5-$AJ$5)/($AI$5-$AH$5))*(-$AH$5+Tabella1[[#This Row],[PARK]]))</f>
        <v>5</v>
      </c>
      <c r="AA69" s="12">
        <f>IF(Tabella1[[#This Row],[BUONI]]="",0,$AJ$6+(($AK$6-$AJ$6)/($AI$6-$AH$6))*(-$AH$6+Tabella1[[#This Row],[BUONI]]))</f>
        <v>5</v>
      </c>
      <c r="AB69" s="12">
        <f>IF(Tabella1[[#This Row],[QUALITA]]="",0,$AJ$7+(($AK$7-$AJ$7)/($AI$7-$AH$7))*(-$AH$7+Tabella1[[#This Row],[QUALITA]]))</f>
        <v>7</v>
      </c>
      <c r="AC69" s="12">
        <f>IF(Tabella1[[#This Row],[SIMPATIA]]="",0,$AJ$8+(($AK$8-$AJ$8)/($AI$8-$AH$8))*(-$AH$8+Tabella1[[#This Row],[SIMPATIA]]))</f>
        <v>5</v>
      </c>
      <c r="AD69" s="12">
        <f>IF(Tabella1[[#This Row],[LOCATION]]="",0,$AJ$9+(($AK$9-$AJ$9)/($AI$9-$AH$9))*(-$AH$9+Tabella1[[#This Row],[LOCATION]]))</f>
        <v>7</v>
      </c>
      <c r="AE69" s="75" t="s">
        <v>791</v>
      </c>
      <c r="AF69" s="73"/>
    </row>
    <row r="70" spans="1:32" ht="14.25" customHeight="1" x14ac:dyDescent="0.25">
      <c r="A70" s="19">
        <f>IFERROR(LARGE(Tabella1[VOTO],Tabella1[[#This Row],[N]]),"")</f>
        <v>5.9470658393599658</v>
      </c>
      <c r="B70" s="8">
        <f>ROW(Tabella1[[#This Row],[NOME1]])-1</f>
        <v>69</v>
      </c>
      <c r="C70" s="96">
        <f>IFERROR(VLOOKUP(Tabella1[[#This Row],[VOTO]],Tabella1[[GRANDE]:[N]],2,FALSE),"")</f>
        <v>69</v>
      </c>
      <c r="D70" s="9" t="s">
        <v>82</v>
      </c>
      <c r="E70" s="9" t="s">
        <v>36</v>
      </c>
      <c r="F70" s="9" t="s">
        <v>46</v>
      </c>
      <c r="G70" s="109">
        <v>12</v>
      </c>
      <c r="H70" s="10">
        <v>0.56597222222222221</v>
      </c>
      <c r="I70" s="105">
        <f>SQRT((UFF.X-Tabella1[[#This Row],[X]])^2+(UFF.Y-Tabella1[[#This Row],[Y]])^2)/1000</f>
        <v>2.5399718324423408</v>
      </c>
      <c r="J70" s="9">
        <v>1</v>
      </c>
      <c r="K70" s="9">
        <v>0</v>
      </c>
      <c r="L70" s="9">
        <v>7</v>
      </c>
      <c r="M70" s="9">
        <v>6</v>
      </c>
      <c r="N70" s="9">
        <v>6</v>
      </c>
      <c r="O7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5.9470658393599658</v>
      </c>
      <c r="P70" s="11" t="s">
        <v>130</v>
      </c>
      <c r="Q70" s="67" t="s">
        <v>795</v>
      </c>
      <c r="R70" s="11"/>
      <c r="S70" s="34">
        <v>42475</v>
      </c>
      <c r="T70" s="35">
        <v>4</v>
      </c>
      <c r="U70" s="13">
        <v>581595.69999999995</v>
      </c>
      <c r="V70" s="13">
        <v>4998797.1399999997</v>
      </c>
      <c r="W70" s="12">
        <f>IF(Tabella1[[#This Row],[PREZZO]]="",0,$AJ$2+(($AK$2-$AJ$2)/($AI$2-$AH$2))*(-$AH$2+Tabella1[[#This Row],[PREZZO]]))</f>
        <v>5.7142857142857144</v>
      </c>
      <c r="X70" s="12">
        <f>IF(Tabella1[[#This Row],[RITORNO]]="",0,$AJ$3+(($AK$3-$AJ$3)/($AI$3/24-$AH$3/24))*(-$AH$3/24+Tabella1[[#This Row],[RITORNO]]))</f>
        <v>5.5555555555555713</v>
      </c>
      <c r="Y70" s="12">
        <f>IF(Tabella1[[#This Row],[KM]]="",0,$AJ$4+(($AK$4-$AJ$4)/($AI$4-$AH$4))*(-$AH$4+Tabella1[[#This Row],[KM]]))</f>
        <v>8.3066854450384398</v>
      </c>
      <c r="Z70" s="14">
        <f>IF(Tabella1[[#This Row],[PARK]]="",0,$AJ$5+(($AK$5-$AJ$5)/($AI$5-$AH$5))*(-$AH$5+Tabella1[[#This Row],[PARK]]))</f>
        <v>9</v>
      </c>
      <c r="AA70" s="12">
        <f>IF(Tabella1[[#This Row],[BUONI]]="",0,$AJ$6+(($AK$6-$AJ$6)/($AI$6-$AH$6))*(-$AH$6+Tabella1[[#This Row],[BUONI]]))</f>
        <v>0</v>
      </c>
      <c r="AB70" s="12">
        <f>IF(Tabella1[[#This Row],[QUALITA]]="",0,$AJ$7+(($AK$7-$AJ$7)/($AI$7-$AH$7))*(-$AH$7+Tabella1[[#This Row],[QUALITA]]))</f>
        <v>7</v>
      </c>
      <c r="AC70" s="12">
        <f>IF(Tabella1[[#This Row],[SIMPATIA]]="",0,$AJ$8+(($AK$8-$AJ$8)/($AI$8-$AH$8))*(-$AH$8+Tabella1[[#This Row],[SIMPATIA]]))</f>
        <v>6</v>
      </c>
      <c r="AD70" s="12">
        <f>IF(Tabella1[[#This Row],[LOCATION]]="",0,$AJ$9+(($AK$9-$AJ$9)/($AI$9-$AH$9))*(-$AH$9+Tabella1[[#This Row],[LOCATION]]))</f>
        <v>6</v>
      </c>
      <c r="AE70" s="75" t="s">
        <v>794</v>
      </c>
      <c r="AF70" s="73"/>
    </row>
    <row r="71" spans="1:32" ht="14.25" customHeight="1" x14ac:dyDescent="0.25">
      <c r="A71" s="19">
        <f>IFERROR(LARGE(Tabella1[VOTO],Tabella1[[#This Row],[N]]),"")</f>
        <v>5.9351062569101769</v>
      </c>
      <c r="B71" s="8">
        <f>ROW(Tabella1[[#This Row],[NOME1]])-1</f>
        <v>70</v>
      </c>
      <c r="C71" s="96">
        <f>IFERROR(VLOOKUP(Tabella1[[#This Row],[VOTO]],Tabella1[[GRANDE]:[N]],2,FALSE),"")</f>
        <v>70</v>
      </c>
      <c r="D71" s="9" t="s">
        <v>135</v>
      </c>
      <c r="E71" s="9" t="s">
        <v>37</v>
      </c>
      <c r="F71" s="9" t="s">
        <v>101</v>
      </c>
      <c r="G71" s="109">
        <v>8</v>
      </c>
      <c r="H71" s="10">
        <v>0.5625</v>
      </c>
      <c r="I71" s="105">
        <f>SQRT((UFF.X-Tabella1[[#This Row],[X]])^2+(UFF.Y-Tabella1[[#This Row],[Y]])^2)/1000</f>
        <v>5.6358677742207481</v>
      </c>
      <c r="J71" s="9">
        <v>5</v>
      </c>
      <c r="K71" s="9">
        <v>1</v>
      </c>
      <c r="L71" s="9">
        <v>6</v>
      </c>
      <c r="M71" s="9">
        <v>5</v>
      </c>
      <c r="N71" s="9">
        <v>5</v>
      </c>
      <c r="O7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5.9351062569101769</v>
      </c>
      <c r="P71" s="11" t="s">
        <v>130</v>
      </c>
      <c r="Q71" s="67" t="s">
        <v>790</v>
      </c>
      <c r="R71" s="11"/>
      <c r="S71" s="34">
        <v>42255</v>
      </c>
      <c r="T71" s="35">
        <v>5</v>
      </c>
      <c r="U71" s="13">
        <v>578532.22</v>
      </c>
      <c r="V71" s="13">
        <v>5000044.51</v>
      </c>
      <c r="W71" s="12">
        <f>IF(Tabella1[[#This Row],[PREZZO]]="",0,$AJ$2+(($AK$2-$AJ$2)/($AI$2-$AH$2))*(-$AH$2+Tabella1[[#This Row],[PREZZO]]))</f>
        <v>8.5714285714285712</v>
      </c>
      <c r="X71" s="12">
        <f>IF(Tabella1[[#This Row],[RITORNO]]="",0,$AJ$3+(($AK$3-$AJ$3)/($AI$3/24-$AH$3/24))*(-$AH$3/24+Tabella1[[#This Row],[RITORNO]]))</f>
        <v>6.6666666666666785</v>
      </c>
      <c r="Y71" s="12">
        <f>IF(Tabella1[[#This Row],[KM]]="",0,$AJ$4+(($AK$4-$AJ$4)/($AI$4-$AH$4))*(-$AH$4+Tabella1[[#This Row],[KM]]))</f>
        <v>6.2427548171861673</v>
      </c>
      <c r="Z71" s="14">
        <f>IF(Tabella1[[#This Row],[PARK]]="",0,$AJ$5+(($AK$5-$AJ$5)/($AI$5-$AH$5))*(-$AH$5+Tabella1[[#This Row],[PARK]]))</f>
        <v>5</v>
      </c>
      <c r="AA71" s="12">
        <f>IF(Tabella1[[#This Row],[BUONI]]="",0,$AJ$6+(($AK$6-$AJ$6)/($AI$6-$AH$6))*(-$AH$6+Tabella1[[#This Row],[BUONI]]))</f>
        <v>5</v>
      </c>
      <c r="AB71" s="12">
        <f>IF(Tabella1[[#This Row],[QUALITA]]="",0,$AJ$7+(($AK$7-$AJ$7)/($AI$7-$AH$7))*(-$AH$7+Tabella1[[#This Row],[QUALITA]]))</f>
        <v>6</v>
      </c>
      <c r="AC71" s="12">
        <f>IF(Tabella1[[#This Row],[SIMPATIA]]="",0,$AJ$8+(($AK$8-$AJ$8)/($AI$8-$AH$8))*(-$AH$8+Tabella1[[#This Row],[SIMPATIA]]))</f>
        <v>5</v>
      </c>
      <c r="AD71" s="12">
        <f>IF(Tabella1[[#This Row],[LOCATION]]="",0,$AJ$9+(($AK$9-$AJ$9)/($AI$9-$AH$9))*(-$AH$9+Tabella1[[#This Row],[LOCATION]]))</f>
        <v>5</v>
      </c>
      <c r="AE71" s="75" t="s">
        <v>789</v>
      </c>
      <c r="AF71" s="73"/>
    </row>
    <row r="72" spans="1:32" ht="14.25" customHeight="1" x14ac:dyDescent="0.25">
      <c r="A72" s="19">
        <f>IFERROR(LARGE(Tabella1[VOTO],Tabella1[[#This Row],[N]]),"")</f>
        <v>5.9179636249001533</v>
      </c>
      <c r="B72" s="18">
        <f>ROW(Tabella1[[#This Row],[NOME1]])-1</f>
        <v>71</v>
      </c>
      <c r="C72" s="95">
        <f>IFERROR(VLOOKUP(Tabella1[[#This Row],[VOTO]],Tabella1[[GRANDE]:[N]],2,FALSE),"")</f>
        <v>71</v>
      </c>
      <c r="D72" s="9" t="s">
        <v>397</v>
      </c>
      <c r="E72" s="9" t="s">
        <v>398</v>
      </c>
      <c r="F72" s="9" t="s">
        <v>161</v>
      </c>
      <c r="G72" s="109">
        <v>12</v>
      </c>
      <c r="H72" s="10">
        <v>0.5625</v>
      </c>
      <c r="I72" s="105">
        <f>SQRT((UFF.X-Tabella1[[#This Row],[X]])^2+(UFF.Y-Tabella1[[#This Row],[Y]])^2)/1000</f>
        <v>3.0558650726267476</v>
      </c>
      <c r="J72" s="9">
        <v>1</v>
      </c>
      <c r="K72" s="9">
        <v>0</v>
      </c>
      <c r="L72" s="9">
        <v>6</v>
      </c>
      <c r="M72" s="9">
        <v>6</v>
      </c>
      <c r="N72" s="9">
        <v>6</v>
      </c>
      <c r="O72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5.9179636249001533</v>
      </c>
      <c r="P72" s="11" t="s">
        <v>169</v>
      </c>
      <c r="Q72" s="67" t="s">
        <v>399</v>
      </c>
      <c r="R72" s="11"/>
      <c r="S72" s="34">
        <v>43075</v>
      </c>
      <c r="T72" s="35">
        <v>1</v>
      </c>
      <c r="U72" s="13">
        <v>581418.11</v>
      </c>
      <c r="V72" s="13">
        <v>4997739.5</v>
      </c>
      <c r="W72" s="12">
        <f>IF(Tabella1[[#This Row],[PREZZO]]="",0,$AJ$2+(($AK$2-$AJ$2)/($AI$2-$AH$2))*(-$AH$2+Tabella1[[#This Row],[PREZZO]]))</f>
        <v>5.7142857142857144</v>
      </c>
      <c r="X72" s="12">
        <f>IF(Tabella1[[#This Row],[RITORNO]]="",0,$AJ$3+(($AK$3-$AJ$3)/($AI$3/24-$AH$3/24))*(-$AH$3/24+Tabella1[[#This Row],[RITORNO]]))</f>
        <v>6.6666666666666785</v>
      </c>
      <c r="Y72" s="12">
        <f>IF(Tabella1[[#This Row],[KM]]="",0,$AJ$4+(($AK$4-$AJ$4)/($AI$4-$AH$4))*(-$AH$4+Tabella1[[#This Row],[KM]]))</f>
        <v>7.9627566182488341</v>
      </c>
      <c r="Z72" s="14">
        <f>IF(Tabella1[[#This Row],[PARK]]="",0,$AJ$5+(($AK$5-$AJ$5)/($AI$5-$AH$5))*(-$AH$5+Tabella1[[#This Row],[PARK]]))</f>
        <v>9</v>
      </c>
      <c r="AA72" s="12">
        <f>IF(Tabella1[[#This Row],[BUONI]]="",0,$AJ$6+(($AK$6-$AJ$6)/($AI$6-$AH$6))*(-$AH$6+Tabella1[[#This Row],[BUONI]]))</f>
        <v>0</v>
      </c>
      <c r="AB72" s="12">
        <f>IF(Tabella1[[#This Row],[QUALITA]]="",0,$AJ$7+(($AK$7-$AJ$7)/($AI$7-$AH$7))*(-$AH$7+Tabella1[[#This Row],[QUALITA]]))</f>
        <v>6</v>
      </c>
      <c r="AC72" s="12">
        <f>IF(Tabella1[[#This Row],[SIMPATIA]]="",0,$AJ$8+(($AK$8-$AJ$8)/($AI$8-$AH$8))*(-$AH$8+Tabella1[[#This Row],[SIMPATIA]]))</f>
        <v>6</v>
      </c>
      <c r="AD72" s="12">
        <f>IF(Tabella1[[#This Row],[LOCATION]]="",0,$AJ$9+(($AK$9-$AJ$9)/($AI$9-$AH$9))*(-$AH$9+Tabella1[[#This Row],[LOCATION]]))</f>
        <v>6</v>
      </c>
      <c r="AE72" s="75" t="s">
        <v>473</v>
      </c>
      <c r="AF72" s="73"/>
    </row>
    <row r="73" spans="1:32" ht="14.25" customHeight="1" x14ac:dyDescent="0.25">
      <c r="A73" s="19">
        <f>IFERROR(LARGE(Tabella1[VOTO],Tabella1[[#This Row],[N]]),"")</f>
        <v>5.8567328884121714</v>
      </c>
      <c r="B73" s="18">
        <f>ROW(Tabella1[[#This Row],[NOME1]])-1</f>
        <v>72</v>
      </c>
      <c r="C73" s="95">
        <f>IFERROR(VLOOKUP(Tabella1[[#This Row],[VOTO]],Tabella1[[GRANDE]:[N]],2,FALSE),"")</f>
        <v>72</v>
      </c>
      <c r="D73" s="9" t="s">
        <v>185</v>
      </c>
      <c r="E73" s="9" t="s">
        <v>186</v>
      </c>
      <c r="F73" s="9" t="s">
        <v>259</v>
      </c>
      <c r="G73" s="109">
        <v>12</v>
      </c>
      <c r="H73" s="10">
        <v>0.5625</v>
      </c>
      <c r="I73" s="105">
        <f>SQRT((UFF.X-Tabella1[[#This Row],[X]])^2+(UFF.Y-Tabella1[[#This Row],[Y]])^2)/1000</f>
        <v>3.7906339104825353</v>
      </c>
      <c r="J73" s="9">
        <v>5</v>
      </c>
      <c r="K73" s="9">
        <v>0</v>
      </c>
      <c r="L73" s="9">
        <v>8</v>
      </c>
      <c r="M73" s="9">
        <v>7</v>
      </c>
      <c r="N73" s="9">
        <v>7</v>
      </c>
      <c r="O73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5.8567328884121714</v>
      </c>
      <c r="P73" s="11" t="s">
        <v>260</v>
      </c>
      <c r="Q73" s="67" t="s">
        <v>339</v>
      </c>
      <c r="R73" s="11"/>
      <c r="S73" s="34">
        <v>43084</v>
      </c>
      <c r="T73" s="35">
        <v>5</v>
      </c>
      <c r="U73" s="20">
        <v>580411.07999999996</v>
      </c>
      <c r="V73" s="20">
        <v>4998341.87</v>
      </c>
      <c r="W73" s="12">
        <f>IF(Tabella1[[#This Row],[PREZZO]]="",0,$AJ$2+(($AK$2-$AJ$2)/($AI$2-$AH$2))*(-$AH$2+Tabella1[[#This Row],[PREZZO]]))</f>
        <v>5.7142857142857144</v>
      </c>
      <c r="X73" s="12">
        <f>IF(Tabella1[[#This Row],[RITORNO]]="",0,$AJ$3+(($AK$3-$AJ$3)/($AI$3/24-$AH$3/24))*(-$AH$3/24+Tabella1[[#This Row],[RITORNO]]))</f>
        <v>6.6666666666666785</v>
      </c>
      <c r="Y73" s="12">
        <f>IF(Tabella1[[#This Row],[KM]]="",0,$AJ$4+(($AK$4-$AJ$4)/($AI$4-$AH$4))*(-$AH$4+Tabella1[[#This Row],[KM]]))</f>
        <v>7.4729107263449759</v>
      </c>
      <c r="Z73" s="14">
        <f>IF(Tabella1[[#This Row],[PARK]]="",0,$AJ$5+(($AK$5-$AJ$5)/($AI$5-$AH$5))*(-$AH$5+Tabella1[[#This Row],[PARK]]))</f>
        <v>5</v>
      </c>
      <c r="AA73" s="12">
        <f>IF(Tabella1[[#This Row],[BUONI]]="",0,$AJ$6+(($AK$6-$AJ$6)/($AI$6-$AH$6))*(-$AH$6+Tabella1[[#This Row],[BUONI]]))</f>
        <v>0</v>
      </c>
      <c r="AB73" s="12">
        <f>IF(Tabella1[[#This Row],[QUALITA]]="",0,$AJ$7+(($AK$7-$AJ$7)/($AI$7-$AH$7))*(-$AH$7+Tabella1[[#This Row],[QUALITA]]))</f>
        <v>8</v>
      </c>
      <c r="AC73" s="12">
        <f>IF(Tabella1[[#This Row],[SIMPATIA]]="",0,$AJ$8+(($AK$8-$AJ$8)/($AI$8-$AH$8))*(-$AH$8+Tabella1[[#This Row],[SIMPATIA]]))</f>
        <v>7</v>
      </c>
      <c r="AD73" s="12">
        <f>IF(Tabella1[[#This Row],[LOCATION]]="",0,$AJ$9+(($AK$9-$AJ$9)/($AI$9-$AH$9))*(-$AH$9+Tabella1[[#This Row],[LOCATION]]))</f>
        <v>7</v>
      </c>
      <c r="AE73" s="75" t="s">
        <v>435</v>
      </c>
      <c r="AF73" s="73"/>
    </row>
    <row r="74" spans="1:32" ht="14.25" customHeight="1" x14ac:dyDescent="0.25">
      <c r="A74" s="19">
        <f>IFERROR(LARGE(Tabella1[VOTO],Tabella1[[#This Row],[N]]),"")</f>
        <v>5.8320737239676488</v>
      </c>
      <c r="B74" s="8">
        <f>ROW(Tabella1[[#This Row],[NOME1]])-1</f>
        <v>73</v>
      </c>
      <c r="C74" s="96">
        <f>IFERROR(VLOOKUP(Tabella1[[#This Row],[VOTO]],Tabella1[[GRANDE]:[N]],2,FALSE),"")</f>
        <v>73</v>
      </c>
      <c r="D74" s="9" t="s">
        <v>167</v>
      </c>
      <c r="E74" s="9" t="s">
        <v>34</v>
      </c>
      <c r="F74" s="9" t="s">
        <v>105</v>
      </c>
      <c r="G74" s="109">
        <v>8</v>
      </c>
      <c r="H74" s="10">
        <v>0.56597222222222221</v>
      </c>
      <c r="I74" s="105">
        <f>SQRT((UFF.X-Tabella1[[#This Row],[X]])^2+(UFF.Y-Tabella1[[#This Row],[Y]])^2)/1000</f>
        <v>3.7055915028644257</v>
      </c>
      <c r="J74" s="9">
        <v>5</v>
      </c>
      <c r="K74" s="9">
        <v>0</v>
      </c>
      <c r="L74" s="9">
        <v>7</v>
      </c>
      <c r="M74" s="9">
        <v>6</v>
      </c>
      <c r="N74" s="9">
        <v>7</v>
      </c>
      <c r="O7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5.8320737239676488</v>
      </c>
      <c r="P74" s="11" t="s">
        <v>166</v>
      </c>
      <c r="Q74" s="67" t="s">
        <v>796</v>
      </c>
      <c r="R74" s="11"/>
      <c r="S74" s="34">
        <v>42466</v>
      </c>
      <c r="T74" s="35">
        <v>2</v>
      </c>
      <c r="U74" s="13">
        <v>580497.18999999994</v>
      </c>
      <c r="V74" s="13">
        <v>4998347.0999999996</v>
      </c>
      <c r="W74" s="12">
        <f>IF(Tabella1[[#This Row],[PREZZO]]="",0,$AJ$2+(($AK$2-$AJ$2)/($AI$2-$AH$2))*(-$AH$2+Tabella1[[#This Row],[PREZZO]]))</f>
        <v>8.5714285714285712</v>
      </c>
      <c r="X74" s="12">
        <f>IF(Tabella1[[#This Row],[RITORNO]]="",0,$AJ$3+(($AK$3-$AJ$3)/($AI$3/24-$AH$3/24))*(-$AH$3/24+Tabella1[[#This Row],[RITORNO]]))</f>
        <v>5.5555555555555713</v>
      </c>
      <c r="Y74" s="12">
        <f>IF(Tabella1[[#This Row],[KM]]="",0,$AJ$4+(($AK$4-$AJ$4)/($AI$4-$AH$4))*(-$AH$4+Tabella1[[#This Row],[KM]]))</f>
        <v>7.5296056647570495</v>
      </c>
      <c r="Z74" s="14">
        <f>IF(Tabella1[[#This Row],[PARK]]="",0,$AJ$5+(($AK$5-$AJ$5)/($AI$5-$AH$5))*(-$AH$5+Tabella1[[#This Row],[PARK]]))</f>
        <v>5</v>
      </c>
      <c r="AA74" s="12">
        <f>IF(Tabella1[[#This Row],[BUONI]]="",0,$AJ$6+(($AK$6-$AJ$6)/($AI$6-$AH$6))*(-$AH$6+Tabella1[[#This Row],[BUONI]]))</f>
        <v>0</v>
      </c>
      <c r="AB74" s="12">
        <f>IF(Tabella1[[#This Row],[QUALITA]]="",0,$AJ$7+(($AK$7-$AJ$7)/($AI$7-$AH$7))*(-$AH$7+Tabella1[[#This Row],[QUALITA]]))</f>
        <v>7</v>
      </c>
      <c r="AC74" s="12">
        <f>IF(Tabella1[[#This Row],[SIMPATIA]]="",0,$AJ$8+(($AK$8-$AJ$8)/($AI$8-$AH$8))*(-$AH$8+Tabella1[[#This Row],[SIMPATIA]]))</f>
        <v>6</v>
      </c>
      <c r="AD74" s="12">
        <f>IF(Tabella1[[#This Row],[LOCATION]]="",0,$AJ$9+(($AK$9-$AJ$9)/($AI$9-$AH$9))*(-$AH$9+Tabella1[[#This Row],[LOCATION]]))</f>
        <v>7</v>
      </c>
      <c r="AE74" s="75" t="s">
        <v>797</v>
      </c>
      <c r="AF74" s="73"/>
    </row>
    <row r="75" spans="1:32" ht="14.25" customHeight="1" x14ac:dyDescent="0.25">
      <c r="A75" s="19">
        <f>IFERROR(LARGE(Tabella1[VOTO],Tabella1[[#This Row],[N]]),"")</f>
        <v>5.7895602967678519</v>
      </c>
      <c r="B75" s="8">
        <f>ROW(Tabella1[[#This Row],[NOME1]])-1</f>
        <v>74</v>
      </c>
      <c r="C75" s="96">
        <f>IFERROR(VLOOKUP(Tabella1[[#This Row],[VOTO]],Tabella1[[GRANDE]:[N]],2,FALSE),"")</f>
        <v>74</v>
      </c>
      <c r="D75" s="9" t="s">
        <v>29</v>
      </c>
      <c r="E75" s="9" t="s">
        <v>35</v>
      </c>
      <c r="F75" s="9" t="s">
        <v>28</v>
      </c>
      <c r="G75" s="109">
        <v>12</v>
      </c>
      <c r="H75" s="10">
        <v>0.57291666666666663</v>
      </c>
      <c r="I75" s="105">
        <f>SQRT((UFF.X-Tabella1[[#This Row],[X]])^2+(UFF.Y-Tabella1[[#This Row],[Y]])^2)/1000</f>
        <v>7.0967050102143849</v>
      </c>
      <c r="J75" s="9">
        <v>1</v>
      </c>
      <c r="K75" s="9"/>
      <c r="L75" s="9">
        <v>9</v>
      </c>
      <c r="M75" s="9">
        <v>6</v>
      </c>
      <c r="N75" s="9">
        <v>8</v>
      </c>
      <c r="O7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5.7895602967678519</v>
      </c>
      <c r="P75" s="11" t="s">
        <v>169</v>
      </c>
      <c r="Q75" s="67" t="s">
        <v>800</v>
      </c>
      <c r="R75" s="11"/>
      <c r="S75" s="34">
        <v>42287</v>
      </c>
      <c r="T75" s="35">
        <v>2</v>
      </c>
      <c r="U75" s="13">
        <v>577395.93999999994</v>
      </c>
      <c r="V75" s="13">
        <v>5001513.28</v>
      </c>
      <c r="W75" s="12">
        <f>IF(Tabella1[[#This Row],[PREZZO]]="",0,$AJ$2+(($AK$2-$AJ$2)/($AI$2-$AH$2))*(-$AH$2+Tabella1[[#This Row],[PREZZO]]))</f>
        <v>5.7142857142857144</v>
      </c>
      <c r="X75" s="12">
        <f>IF(Tabella1[[#This Row],[RITORNO]]="",0,$AJ$3+(($AK$3-$AJ$3)/($AI$3/24-$AH$3/24))*(-$AH$3/24+Tabella1[[#This Row],[RITORNO]]))</f>
        <v>3.333333333333357</v>
      </c>
      <c r="Y75" s="12">
        <f>IF(Tabella1[[#This Row],[KM]]="",0,$AJ$4+(($AK$4-$AJ$4)/($AI$4-$AH$4))*(-$AH$4+Tabella1[[#This Row],[KM]]))</f>
        <v>5.2688633265237428</v>
      </c>
      <c r="Z75" s="14">
        <f>IF(Tabella1[[#This Row],[PARK]]="",0,$AJ$5+(($AK$5-$AJ$5)/($AI$5-$AH$5))*(-$AH$5+Tabella1[[#This Row],[PARK]]))</f>
        <v>9</v>
      </c>
      <c r="AA75" s="12">
        <f>IF(Tabella1[[#This Row],[BUONI]]="",0,$AJ$6+(($AK$6-$AJ$6)/($AI$6-$AH$6))*(-$AH$6+Tabella1[[#This Row],[BUONI]]))</f>
        <v>0</v>
      </c>
      <c r="AB75" s="12">
        <f>IF(Tabella1[[#This Row],[QUALITA]]="",0,$AJ$7+(($AK$7-$AJ$7)/($AI$7-$AH$7))*(-$AH$7+Tabella1[[#This Row],[QUALITA]]))</f>
        <v>9</v>
      </c>
      <c r="AC75" s="12">
        <f>IF(Tabella1[[#This Row],[SIMPATIA]]="",0,$AJ$8+(($AK$8-$AJ$8)/($AI$8-$AH$8))*(-$AH$8+Tabella1[[#This Row],[SIMPATIA]]))</f>
        <v>6</v>
      </c>
      <c r="AD75" s="12">
        <f>IF(Tabella1[[#This Row],[LOCATION]]="",0,$AJ$9+(($AK$9-$AJ$9)/($AI$9-$AH$9))*(-$AH$9+Tabella1[[#This Row],[LOCATION]]))</f>
        <v>8</v>
      </c>
      <c r="AE75" s="75" t="s">
        <v>801</v>
      </c>
      <c r="AF75" s="73"/>
    </row>
    <row r="76" spans="1:32" ht="14.25" customHeight="1" x14ac:dyDescent="0.25">
      <c r="A76" s="19">
        <f>IFERROR(LARGE(Tabella1[VOTO],Tabella1[[#This Row],[N]]),"")</f>
        <v>5.754736715736728</v>
      </c>
      <c r="B76" s="8">
        <f>ROW(Tabella1[[#This Row],[NOME1]])-1</f>
        <v>75</v>
      </c>
      <c r="C76" s="96">
        <f>IFERROR(VLOOKUP(Tabella1[[#This Row],[VOTO]],Tabella1[[GRANDE]:[N]],2,FALSE),"")</f>
        <v>75</v>
      </c>
      <c r="D76" s="9" t="s">
        <v>136</v>
      </c>
      <c r="E76" s="9" t="s">
        <v>54</v>
      </c>
      <c r="F76" s="9" t="s">
        <v>47</v>
      </c>
      <c r="G76" s="109">
        <v>13</v>
      </c>
      <c r="H76" s="10">
        <v>0.55902777777777779</v>
      </c>
      <c r="I76" s="105">
        <f>SQRT((UFF.X-Tabella1[[#This Row],[X]])^2+(UFF.Y-Tabella1[[#This Row],[Y]])^2)/1000</f>
        <v>2.6098260778259399</v>
      </c>
      <c r="J76" s="9">
        <v>5</v>
      </c>
      <c r="K76" s="9">
        <v>1</v>
      </c>
      <c r="L76" s="9">
        <v>5</v>
      </c>
      <c r="M76" s="9">
        <v>5</v>
      </c>
      <c r="N76" s="9">
        <v>5</v>
      </c>
      <c r="O7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5.754736715736728</v>
      </c>
      <c r="P76" s="11" t="s">
        <v>130</v>
      </c>
      <c r="Q76" s="67" t="s">
        <v>803</v>
      </c>
      <c r="R76" s="11"/>
      <c r="S76" s="34">
        <v>43103</v>
      </c>
      <c r="T76" s="35">
        <v>11</v>
      </c>
      <c r="U76" s="13">
        <v>586342.18000000005</v>
      </c>
      <c r="V76" s="13">
        <v>5000539.29</v>
      </c>
      <c r="W76" s="12">
        <f>IF(Tabella1[[#This Row],[PREZZO]]="",0,$AJ$2+(($AK$2-$AJ$2)/($AI$2-$AH$2))*(-$AH$2+Tabella1[[#This Row],[PREZZO]]))</f>
        <v>5</v>
      </c>
      <c r="X76" s="12">
        <f>IF(Tabella1[[#This Row],[RITORNO]]="",0,$AJ$3+(($AK$3-$AJ$3)/($AI$3/24-$AH$3/24))*(-$AH$3/24+Tabella1[[#This Row],[RITORNO]]))</f>
        <v>7.7777777777777857</v>
      </c>
      <c r="Y76" s="12">
        <f>IF(Tabella1[[#This Row],[KM]]="",0,$AJ$4+(($AK$4-$AJ$4)/($AI$4-$AH$4))*(-$AH$4+Tabella1[[#This Row],[KM]]))</f>
        <v>8.2601159481160398</v>
      </c>
      <c r="Z76" s="14">
        <f>IF(Tabella1[[#This Row],[PARK]]="",0,$AJ$5+(($AK$5-$AJ$5)/($AI$5-$AH$5))*(-$AH$5+Tabella1[[#This Row],[PARK]]))</f>
        <v>5</v>
      </c>
      <c r="AA76" s="12">
        <f>IF(Tabella1[[#This Row],[BUONI]]="",0,$AJ$6+(($AK$6-$AJ$6)/($AI$6-$AH$6))*(-$AH$6+Tabella1[[#This Row],[BUONI]]))</f>
        <v>5</v>
      </c>
      <c r="AB76" s="12">
        <f>IF(Tabella1[[#This Row],[QUALITA]]="",0,$AJ$7+(($AK$7-$AJ$7)/($AI$7-$AH$7))*(-$AH$7+Tabella1[[#This Row],[QUALITA]]))</f>
        <v>5</v>
      </c>
      <c r="AC76" s="12">
        <f>IF(Tabella1[[#This Row],[SIMPATIA]]="",0,$AJ$8+(($AK$8-$AJ$8)/($AI$8-$AH$8))*(-$AH$8+Tabella1[[#This Row],[SIMPATIA]]))</f>
        <v>5</v>
      </c>
      <c r="AD76" s="12">
        <f>IF(Tabella1[[#This Row],[LOCATION]]="",0,$AJ$9+(($AK$9-$AJ$9)/($AI$9-$AH$9))*(-$AH$9+Tabella1[[#This Row],[LOCATION]]))</f>
        <v>5</v>
      </c>
      <c r="AE76" s="75" t="s">
        <v>802</v>
      </c>
      <c r="AF76" s="73"/>
    </row>
    <row r="77" spans="1:32" ht="14.25" customHeight="1" x14ac:dyDescent="0.25">
      <c r="A77" s="19">
        <f>IFERROR(LARGE(Tabella1[VOTO],Tabella1[[#This Row],[N]]),"")</f>
        <v>5.740532862112623</v>
      </c>
      <c r="B77" s="8">
        <f>ROW(Tabella1[[#This Row],[NOME1]])-1</f>
        <v>76</v>
      </c>
      <c r="C77" s="96">
        <f>IFERROR(VLOOKUP(Tabella1[[#This Row],[VOTO]],Tabella1[[GRANDE]:[N]],2,FALSE),"")</f>
        <v>76</v>
      </c>
      <c r="D77" s="9" t="s">
        <v>63</v>
      </c>
      <c r="E77" s="9" t="s">
        <v>34</v>
      </c>
      <c r="F77" s="9" t="s">
        <v>64</v>
      </c>
      <c r="G77" s="109">
        <v>8</v>
      </c>
      <c r="H77" s="10">
        <v>0.5625</v>
      </c>
      <c r="I77" s="105">
        <f>SQRT((UFF.X-Tabella1[[#This Row],[X]])^2+(UFF.Y-Tabella1[[#This Row],[Y]])^2)/1000</f>
        <v>3.4707485117913914</v>
      </c>
      <c r="J77" s="9">
        <v>1</v>
      </c>
      <c r="K77" s="9">
        <v>0</v>
      </c>
      <c r="L77" s="9">
        <v>4</v>
      </c>
      <c r="M77" s="9">
        <v>4</v>
      </c>
      <c r="N77" s="9">
        <v>6</v>
      </c>
      <c r="O7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5.740532862112623</v>
      </c>
      <c r="P77" s="11" t="s">
        <v>174</v>
      </c>
      <c r="Q77" s="67" t="s">
        <v>799</v>
      </c>
      <c r="R77" s="11"/>
      <c r="S77" s="34">
        <v>42005</v>
      </c>
      <c r="T77" s="35">
        <v>2</v>
      </c>
      <c r="U77" s="13">
        <v>583015.4</v>
      </c>
      <c r="V77" s="13">
        <v>4995901.3899999997</v>
      </c>
      <c r="W77" s="12">
        <f>IF(Tabella1[[#This Row],[PREZZO]]="",0,$AJ$2+(($AK$2-$AJ$2)/($AI$2-$AH$2))*(-$AH$2+Tabella1[[#This Row],[PREZZO]]))</f>
        <v>8.5714285714285712</v>
      </c>
      <c r="X77" s="12">
        <f>IF(Tabella1[[#This Row],[RITORNO]]="",0,$AJ$3+(($AK$3-$AJ$3)/($AI$3/24-$AH$3/24))*(-$AH$3/24+Tabella1[[#This Row],[RITORNO]]))</f>
        <v>6.6666666666666785</v>
      </c>
      <c r="Y77" s="12">
        <f>IF(Tabella1[[#This Row],[KM]]="",0,$AJ$4+(($AK$4-$AJ$4)/($AI$4-$AH$4))*(-$AH$4+Tabella1[[#This Row],[KM]]))</f>
        <v>7.6861676588057382</v>
      </c>
      <c r="Z77" s="14">
        <f>IF(Tabella1[[#This Row],[PARK]]="",0,$AJ$5+(($AK$5-$AJ$5)/($AI$5-$AH$5))*(-$AH$5+Tabella1[[#This Row],[PARK]]))</f>
        <v>9</v>
      </c>
      <c r="AA77" s="12">
        <f>IF(Tabella1[[#This Row],[BUONI]]="",0,$AJ$6+(($AK$6-$AJ$6)/($AI$6-$AH$6))*(-$AH$6+Tabella1[[#This Row],[BUONI]]))</f>
        <v>0</v>
      </c>
      <c r="AB77" s="12">
        <f>IF(Tabella1[[#This Row],[QUALITA]]="",0,$AJ$7+(($AK$7-$AJ$7)/($AI$7-$AH$7))*(-$AH$7+Tabella1[[#This Row],[QUALITA]]))</f>
        <v>4</v>
      </c>
      <c r="AC77" s="12">
        <f>IF(Tabella1[[#This Row],[SIMPATIA]]="",0,$AJ$8+(($AK$8-$AJ$8)/($AI$8-$AH$8))*(-$AH$8+Tabella1[[#This Row],[SIMPATIA]]))</f>
        <v>4</v>
      </c>
      <c r="AD77" s="12">
        <f>IF(Tabella1[[#This Row],[LOCATION]]="",0,$AJ$9+(($AK$9-$AJ$9)/($AI$9-$AH$9))*(-$AH$9+Tabella1[[#This Row],[LOCATION]]))</f>
        <v>6</v>
      </c>
      <c r="AE77" s="75" t="s">
        <v>798</v>
      </c>
      <c r="AF77" s="73"/>
    </row>
    <row r="78" spans="1:32" ht="14.25" customHeight="1" x14ac:dyDescent="0.25">
      <c r="A78" s="19">
        <f>IFERROR(LARGE(Tabella1[VOTO],Tabella1[[#This Row],[N]]),"")</f>
        <v>5.7038652924173174</v>
      </c>
      <c r="B78" s="8">
        <f>ROW(Tabella1[[#This Row],[NOME1]])-1</f>
        <v>77</v>
      </c>
      <c r="C78" s="96">
        <f>IFERROR(VLOOKUP(Tabella1[[#This Row],[VOTO]],Tabella1[[GRANDE]:[N]],2,FALSE),"")</f>
        <v>77</v>
      </c>
      <c r="D78" s="9" t="s">
        <v>706</v>
      </c>
      <c r="E78" s="9" t="s">
        <v>41</v>
      </c>
      <c r="F78" s="9" t="s">
        <v>110</v>
      </c>
      <c r="G78" s="109">
        <v>12</v>
      </c>
      <c r="H78" s="10">
        <v>0.56944444444444442</v>
      </c>
      <c r="I78" s="105">
        <f>SQRT((UFF.X-Tabella1[[#This Row],[X]])^2+(UFF.Y-Tabella1[[#This Row],[Y]])^2)/1000</f>
        <v>3.7917117290874658</v>
      </c>
      <c r="J78" s="9">
        <v>5</v>
      </c>
      <c r="K78" s="9">
        <v>1</v>
      </c>
      <c r="L78" s="9">
        <v>7</v>
      </c>
      <c r="M78" s="9">
        <v>5</v>
      </c>
      <c r="N78" s="9">
        <v>6</v>
      </c>
      <c r="O7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5.7038652924173174</v>
      </c>
      <c r="P78" s="11" t="s">
        <v>169</v>
      </c>
      <c r="Q78" s="67" t="s">
        <v>834</v>
      </c>
      <c r="R78" s="11"/>
      <c r="S78" s="34">
        <v>42590</v>
      </c>
      <c r="T78" s="35">
        <v>1</v>
      </c>
      <c r="U78" s="13">
        <v>580355.41</v>
      </c>
      <c r="V78" s="13">
        <v>4998626.78</v>
      </c>
      <c r="W78" s="12">
        <f>IF(Tabella1[[#This Row],[PREZZO]]="",0,$AJ$2+(($AK$2-$AJ$2)/($AI$2-$AH$2))*(-$AH$2+Tabella1[[#This Row],[PREZZO]]))</f>
        <v>5.7142857142857144</v>
      </c>
      <c r="X78" s="12">
        <f>IF(Tabella1[[#This Row],[RITORNO]]="",0,$AJ$3+(($AK$3-$AJ$3)/($AI$3/24-$AH$3/24))*(-$AH$3/24+Tabella1[[#This Row],[RITORNO]]))</f>
        <v>4.4444444444444642</v>
      </c>
      <c r="Y78" s="12">
        <f>IF(Tabella1[[#This Row],[KM]]="",0,$AJ$4+(($AK$4-$AJ$4)/($AI$4-$AH$4))*(-$AH$4+Tabella1[[#This Row],[KM]]))</f>
        <v>7.4721921806083564</v>
      </c>
      <c r="Z78" s="14">
        <f>IF(Tabella1[[#This Row],[PARK]]="",0,$AJ$5+(($AK$5-$AJ$5)/($AI$5-$AH$5))*(-$AH$5+Tabella1[[#This Row],[PARK]]))</f>
        <v>5</v>
      </c>
      <c r="AA78" s="12">
        <f>IF(Tabella1[[#This Row],[BUONI]]="",0,$AJ$6+(($AK$6-$AJ$6)/($AI$6-$AH$6))*(-$AH$6+Tabella1[[#This Row],[BUONI]]))</f>
        <v>5</v>
      </c>
      <c r="AB78" s="12">
        <f>IF(Tabella1[[#This Row],[QUALITA]]="",0,$AJ$7+(($AK$7-$AJ$7)/($AI$7-$AH$7))*(-$AH$7+Tabella1[[#This Row],[QUALITA]]))</f>
        <v>7</v>
      </c>
      <c r="AC78" s="12">
        <f>IF(Tabella1[[#This Row],[SIMPATIA]]="",0,$AJ$8+(($AK$8-$AJ$8)/($AI$8-$AH$8))*(-$AH$8+Tabella1[[#This Row],[SIMPATIA]]))</f>
        <v>5</v>
      </c>
      <c r="AD78" s="12">
        <f>IF(Tabella1[[#This Row],[LOCATION]]="",0,$AJ$9+(($AK$9-$AJ$9)/($AI$9-$AH$9))*(-$AH$9+Tabella1[[#This Row],[LOCATION]]))</f>
        <v>6</v>
      </c>
      <c r="AE78" s="75" t="s">
        <v>833</v>
      </c>
      <c r="AF78" s="73"/>
    </row>
    <row r="79" spans="1:32" ht="14.25" customHeight="1" x14ac:dyDescent="0.25">
      <c r="A79" s="19">
        <f>IFERROR(LARGE(Tabella1[VOTO],Tabella1[[#This Row],[N]]),"")</f>
        <v>5.6386352749115805</v>
      </c>
      <c r="B79" s="18">
        <f>ROW(Tabella1[[#This Row],[NOME1]])-1</f>
        <v>78</v>
      </c>
      <c r="C79" s="95">
        <f>IFERROR(VLOOKUP(Tabella1[[#This Row],[VOTO]],Tabella1[[GRANDE]:[N]],2,FALSE),"")</f>
        <v>78</v>
      </c>
      <c r="D79" s="9" t="s">
        <v>354</v>
      </c>
      <c r="E79" s="9" t="s">
        <v>36</v>
      </c>
      <c r="F79" s="9" t="s">
        <v>38</v>
      </c>
      <c r="G79" s="109">
        <v>11</v>
      </c>
      <c r="H79" s="10">
        <v>0.5625</v>
      </c>
      <c r="I79" s="105">
        <f>SQRT((UFF.X-Tabella1[[#This Row],[X]])^2+(UFF.Y-Tabella1[[#This Row],[Y]])^2)/1000</f>
        <v>4.4792338439181982</v>
      </c>
      <c r="J79" s="9">
        <v>0</v>
      </c>
      <c r="K79" s="9">
        <v>0</v>
      </c>
      <c r="L79" s="9">
        <v>5</v>
      </c>
      <c r="M79" s="9">
        <v>5</v>
      </c>
      <c r="N79" s="9">
        <v>5</v>
      </c>
      <c r="O79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5.6386352749115805</v>
      </c>
      <c r="P79" s="11" t="s">
        <v>7</v>
      </c>
      <c r="Q79" s="67" t="s">
        <v>355</v>
      </c>
      <c r="R79" s="11"/>
      <c r="S79" s="34">
        <v>43011</v>
      </c>
      <c r="T79" s="35">
        <v>1</v>
      </c>
      <c r="U79" s="20">
        <v>580547.66</v>
      </c>
      <c r="V79" s="20">
        <v>5001920.2300000004</v>
      </c>
      <c r="W79" s="12">
        <f>IF(Tabella1[[#This Row],[PREZZO]]="",0,$AJ$2+(($AK$2-$AJ$2)/($AI$2-$AH$2))*(-$AH$2+Tabella1[[#This Row],[PREZZO]]))</f>
        <v>6.4285714285714288</v>
      </c>
      <c r="X79" s="12">
        <f>IF(Tabella1[[#This Row],[RITORNO]]="",0,$AJ$3+(($AK$3-$AJ$3)/($AI$3/24-$AH$3/24))*(-$AH$3/24+Tabella1[[#This Row],[RITORNO]]))</f>
        <v>6.6666666666666785</v>
      </c>
      <c r="Y79" s="12">
        <f>IF(Tabella1[[#This Row],[KM]]="",0,$AJ$4+(($AK$4-$AJ$4)/($AI$4-$AH$4))*(-$AH$4+Tabella1[[#This Row],[KM]]))</f>
        <v>7.0138441040545345</v>
      </c>
      <c r="Z79" s="14">
        <f>IF(Tabella1[[#This Row],[PARK]]="",0,$AJ$5+(($AK$5-$AJ$5)/($AI$5-$AH$5))*(-$AH$5+Tabella1[[#This Row],[PARK]]))</f>
        <v>10</v>
      </c>
      <c r="AA79" s="12">
        <f>IF(Tabella1[[#This Row],[BUONI]]="",0,$AJ$6+(($AK$6-$AJ$6)/($AI$6-$AH$6))*(-$AH$6+Tabella1[[#This Row],[BUONI]]))</f>
        <v>0</v>
      </c>
      <c r="AB79" s="12">
        <f>IF(Tabella1[[#This Row],[QUALITA]]="",0,$AJ$7+(($AK$7-$AJ$7)/($AI$7-$AH$7))*(-$AH$7+Tabella1[[#This Row],[QUALITA]]))</f>
        <v>5</v>
      </c>
      <c r="AC79" s="12">
        <f>IF(Tabella1[[#This Row],[SIMPATIA]]="",0,$AJ$8+(($AK$8-$AJ$8)/($AI$8-$AH$8))*(-$AH$8+Tabella1[[#This Row],[SIMPATIA]]))</f>
        <v>5</v>
      </c>
      <c r="AD79" s="12">
        <f>IF(Tabella1[[#This Row],[LOCATION]]="",0,$AJ$9+(($AK$9-$AJ$9)/($AI$9-$AH$9))*(-$AH$9+Tabella1[[#This Row],[LOCATION]]))</f>
        <v>5</v>
      </c>
      <c r="AE79" s="75" t="s">
        <v>870</v>
      </c>
      <c r="AF79" s="73"/>
    </row>
    <row r="80" spans="1:32" ht="14.25" customHeight="1" x14ac:dyDescent="0.25">
      <c r="A80" s="19">
        <f>IFERROR(LARGE(Tabella1[VOTO],Tabella1[[#This Row],[N]]),"")</f>
        <v>5.6037659562564981</v>
      </c>
      <c r="B80" s="8">
        <f>ROW(Tabella1[[#This Row],[NOME1]])-1</f>
        <v>79</v>
      </c>
      <c r="C80" s="96">
        <f>IFERROR(VLOOKUP(Tabella1[[#This Row],[VOTO]],Tabella1[[GRANDE]:[N]],2,FALSE),"")</f>
        <v>79</v>
      </c>
      <c r="D80" s="9" t="s">
        <v>691</v>
      </c>
      <c r="E80" s="9" t="s">
        <v>41</v>
      </c>
      <c r="F80" s="9" t="s">
        <v>109</v>
      </c>
      <c r="G80" s="109">
        <v>12</v>
      </c>
      <c r="H80" s="10">
        <v>0.56944444444444442</v>
      </c>
      <c r="I80" s="105">
        <f>SQRT((UFF.X-Tabella1[[#This Row],[X]])^2+(UFF.Y-Tabella1[[#This Row],[Y]])^2)/1000</f>
        <v>3.4929037630172881</v>
      </c>
      <c r="J80" s="9">
        <v>5</v>
      </c>
      <c r="K80" s="9">
        <v>1</v>
      </c>
      <c r="L80" s="9">
        <v>5</v>
      </c>
      <c r="M80" s="9">
        <v>6</v>
      </c>
      <c r="N80" s="9">
        <v>6</v>
      </c>
      <c r="O8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5.6037659562564981</v>
      </c>
      <c r="P80" s="11" t="s">
        <v>174</v>
      </c>
      <c r="Q80" s="67" t="s">
        <v>862</v>
      </c>
      <c r="R80" s="11"/>
      <c r="S80" s="34">
        <v>42558</v>
      </c>
      <c r="T80" s="35">
        <v>2</v>
      </c>
      <c r="U80" s="13">
        <v>580683.43999999994</v>
      </c>
      <c r="V80" s="13">
        <v>4998489.79</v>
      </c>
      <c r="W80" s="12">
        <f>IF(Tabella1[[#This Row],[PREZZO]]="",0,$AJ$2+(($AK$2-$AJ$2)/($AI$2-$AH$2))*(-$AH$2+Tabella1[[#This Row],[PREZZO]]))</f>
        <v>5.7142857142857144</v>
      </c>
      <c r="X80" s="12">
        <f>IF(Tabella1[[#This Row],[RITORNO]]="",0,$AJ$3+(($AK$3-$AJ$3)/($AI$3/24-$AH$3/24))*(-$AH$3/24+Tabella1[[#This Row],[RITORNO]]))</f>
        <v>4.4444444444444642</v>
      </c>
      <c r="Y80" s="12">
        <f>IF(Tabella1[[#This Row],[KM]]="",0,$AJ$4+(($AK$4-$AJ$4)/($AI$4-$AH$4))*(-$AH$4+Tabella1[[#This Row],[KM]]))</f>
        <v>7.671397491321807</v>
      </c>
      <c r="Z80" s="14">
        <f>IF(Tabella1[[#This Row],[PARK]]="",0,$AJ$5+(($AK$5-$AJ$5)/($AI$5-$AH$5))*(-$AH$5+Tabella1[[#This Row],[PARK]]))</f>
        <v>5</v>
      </c>
      <c r="AA80" s="12">
        <f>IF(Tabella1[[#This Row],[BUONI]]="",0,$AJ$6+(($AK$6-$AJ$6)/($AI$6-$AH$6))*(-$AH$6+Tabella1[[#This Row],[BUONI]]))</f>
        <v>5</v>
      </c>
      <c r="AB80" s="12">
        <f>IF(Tabella1[[#This Row],[QUALITA]]="",0,$AJ$7+(($AK$7-$AJ$7)/($AI$7-$AH$7))*(-$AH$7+Tabella1[[#This Row],[QUALITA]]))</f>
        <v>5</v>
      </c>
      <c r="AC80" s="12">
        <f>IF(Tabella1[[#This Row],[SIMPATIA]]="",0,$AJ$8+(($AK$8-$AJ$8)/($AI$8-$AH$8))*(-$AH$8+Tabella1[[#This Row],[SIMPATIA]]))</f>
        <v>6</v>
      </c>
      <c r="AD80" s="12">
        <f>IF(Tabella1[[#This Row],[LOCATION]]="",0,$AJ$9+(($AK$9-$AJ$9)/($AI$9-$AH$9))*(-$AH$9+Tabella1[[#This Row],[LOCATION]]))</f>
        <v>6</v>
      </c>
      <c r="AE80" s="75" t="s">
        <v>861</v>
      </c>
      <c r="AF80" s="73"/>
    </row>
    <row r="81" spans="1:32" ht="14.25" customHeight="1" x14ac:dyDescent="0.25">
      <c r="A81" s="19">
        <f>IFERROR(LARGE(Tabella1[VOTO],Tabella1[[#This Row],[N]]),"")</f>
        <v>5.5299421757595288</v>
      </c>
      <c r="B81" s="8">
        <f>ROW(Tabella1[[#This Row],[NOME1]])-1</f>
        <v>80</v>
      </c>
      <c r="C81" s="96">
        <f>IFERROR(VLOOKUP(Tabella1[[#This Row],[VOTO]],Tabella1[[GRANDE]:[N]],2,FALSE),"")</f>
        <v>80</v>
      </c>
      <c r="D81" s="9" t="s">
        <v>65</v>
      </c>
      <c r="E81" s="23" t="s">
        <v>37</v>
      </c>
      <c r="F81" s="9" t="s">
        <v>64</v>
      </c>
      <c r="G81" s="109">
        <v>11</v>
      </c>
      <c r="H81" s="10">
        <v>0.56944444444444442</v>
      </c>
      <c r="I81" s="105">
        <f>SQRT((UFF.X-Tabella1[[#This Row],[X]])^2+(UFF.Y-Tabella1[[#This Row],[Y]])^2)/1000</f>
        <v>2.4502177004094947</v>
      </c>
      <c r="J81" s="9">
        <v>2</v>
      </c>
      <c r="K81" s="9">
        <v>0</v>
      </c>
      <c r="L81" s="9">
        <v>6</v>
      </c>
      <c r="M81" s="9">
        <v>5</v>
      </c>
      <c r="N81" s="9">
        <v>6</v>
      </c>
      <c r="O8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5.5299421757595288</v>
      </c>
      <c r="P81" s="11" t="s">
        <v>169</v>
      </c>
      <c r="Q81" s="67" t="s">
        <v>317</v>
      </c>
      <c r="R81" s="11"/>
      <c r="S81" s="34">
        <v>42527</v>
      </c>
      <c r="T81" s="35">
        <v>2</v>
      </c>
      <c r="U81" s="13">
        <v>583249.13</v>
      </c>
      <c r="V81" s="13">
        <v>4996900.75</v>
      </c>
      <c r="W81" s="12">
        <f>IF(Tabella1[[#This Row],[PREZZO]]="",0,$AJ$2+(($AK$2-$AJ$2)/($AI$2-$AH$2))*(-$AH$2+Tabella1[[#This Row],[PREZZO]]))</f>
        <v>6.4285714285714288</v>
      </c>
      <c r="X81" s="12">
        <f>IF(Tabella1[[#This Row],[RITORNO]]="",0,$AJ$3+(($AK$3-$AJ$3)/($AI$3/24-$AH$3/24))*(-$AH$3/24+Tabella1[[#This Row],[RITORNO]]))</f>
        <v>4.4444444444444642</v>
      </c>
      <c r="Y81" s="12">
        <f>IF(Tabella1[[#This Row],[KM]]="",0,$AJ$4+(($AK$4-$AJ$4)/($AI$4-$AH$4))*(-$AH$4+Tabella1[[#This Row],[KM]]))</f>
        <v>8.366521533060336</v>
      </c>
      <c r="Z81" s="14">
        <f>IF(Tabella1[[#This Row],[PARK]]="",0,$AJ$5+(($AK$5-$AJ$5)/($AI$5-$AH$5))*(-$AH$5+Tabella1[[#This Row],[PARK]]))</f>
        <v>8</v>
      </c>
      <c r="AA81" s="12">
        <f>IF(Tabella1[[#This Row],[BUONI]]="",0,$AJ$6+(($AK$6-$AJ$6)/($AI$6-$AH$6))*(-$AH$6+Tabella1[[#This Row],[BUONI]]))</f>
        <v>0</v>
      </c>
      <c r="AB81" s="12">
        <f>IF(Tabella1[[#This Row],[QUALITA]]="",0,$AJ$7+(($AK$7-$AJ$7)/($AI$7-$AH$7))*(-$AH$7+Tabella1[[#This Row],[QUALITA]]))</f>
        <v>6</v>
      </c>
      <c r="AC81" s="12">
        <f>IF(Tabella1[[#This Row],[SIMPATIA]]="",0,$AJ$8+(($AK$8-$AJ$8)/($AI$8-$AH$8))*(-$AH$8+Tabella1[[#This Row],[SIMPATIA]]))</f>
        <v>5</v>
      </c>
      <c r="AD81" s="12">
        <f>IF(Tabella1[[#This Row],[LOCATION]]="",0,$AJ$9+(($AK$9-$AJ$9)/($AI$9-$AH$9))*(-$AH$9+Tabella1[[#This Row],[LOCATION]]))</f>
        <v>6</v>
      </c>
      <c r="AE81" s="75" t="s">
        <v>844</v>
      </c>
      <c r="AF81" s="73"/>
    </row>
    <row r="82" spans="1:32" ht="14.25" customHeight="1" x14ac:dyDescent="0.25">
      <c r="A82" s="19">
        <f>IFERROR(LARGE(Tabella1[VOTO],Tabella1[[#This Row],[N]]),"")</f>
        <v>5.5105032435649139</v>
      </c>
      <c r="B82" s="18">
        <f>ROW(Tabella1[[#This Row],[NOME1]])-1</f>
        <v>81</v>
      </c>
      <c r="C82" s="95">
        <f>IFERROR(VLOOKUP(Tabella1[[#This Row],[VOTO]],Tabella1[[GRANDE]:[N]],2,FALSE),"")</f>
        <v>81</v>
      </c>
      <c r="D82" s="9" t="s">
        <v>189</v>
      </c>
      <c r="E82" s="9" t="s">
        <v>189</v>
      </c>
      <c r="F82" s="9" t="s">
        <v>195</v>
      </c>
      <c r="G82" s="109">
        <v>12</v>
      </c>
      <c r="H82" s="10">
        <v>0.57638888888888895</v>
      </c>
      <c r="I82" s="105">
        <f>SQRT((UFF.X-Tabella1[[#This Row],[X]])^2+(UFF.Y-Tabella1[[#This Row],[Y]])^2)/1000</f>
        <v>2.778722981982932</v>
      </c>
      <c r="J82" s="9">
        <v>1</v>
      </c>
      <c r="K82" s="9">
        <v>0</v>
      </c>
      <c r="L82" s="9">
        <v>7</v>
      </c>
      <c r="M82" s="9">
        <v>6</v>
      </c>
      <c r="N82" s="9">
        <v>6</v>
      </c>
      <c r="O82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5.5105032435649139</v>
      </c>
      <c r="P82" s="11" t="s">
        <v>169</v>
      </c>
      <c r="Q82" s="67" t="s">
        <v>850</v>
      </c>
      <c r="R82" s="11"/>
      <c r="S82" s="34">
        <v>42416</v>
      </c>
      <c r="T82" s="35">
        <v>2</v>
      </c>
      <c r="U82" s="20">
        <v>581447.15</v>
      </c>
      <c r="V82" s="20">
        <v>4998383.09</v>
      </c>
      <c r="W82" s="12">
        <f>IF(Tabella1[[#This Row],[PREZZO]]="",0,$AJ$2+(($AK$2-$AJ$2)/($AI$2-$AH$2))*(-$AH$2+Tabella1[[#This Row],[PREZZO]]))</f>
        <v>5.7142857142857144</v>
      </c>
      <c r="X82" s="12">
        <f>IF(Tabella1[[#This Row],[RITORNO]]="",0,$AJ$3+(($AK$3-$AJ$3)/($AI$3/24-$AH$3/24))*(-$AH$3/24+Tabella1[[#This Row],[RITORNO]]))</f>
        <v>2.2222222222222143</v>
      </c>
      <c r="Y82" s="12">
        <f>IF(Tabella1[[#This Row],[KM]]="",0,$AJ$4+(($AK$4-$AJ$4)/($AI$4-$AH$4))*(-$AH$4+Tabella1[[#This Row],[KM]]))</f>
        <v>8.1475180120113784</v>
      </c>
      <c r="Z82" s="14">
        <f>IF(Tabella1[[#This Row],[PARK]]="",0,$AJ$5+(($AK$5-$AJ$5)/($AI$5-$AH$5))*(-$AH$5+Tabella1[[#This Row],[PARK]]))</f>
        <v>9</v>
      </c>
      <c r="AA82" s="12">
        <f>IF(Tabella1[[#This Row],[BUONI]]="",0,$AJ$6+(($AK$6-$AJ$6)/($AI$6-$AH$6))*(-$AH$6+Tabella1[[#This Row],[BUONI]]))</f>
        <v>0</v>
      </c>
      <c r="AB82" s="12">
        <f>IF(Tabella1[[#This Row],[QUALITA]]="",0,$AJ$7+(($AK$7-$AJ$7)/($AI$7-$AH$7))*(-$AH$7+Tabella1[[#This Row],[QUALITA]]))</f>
        <v>7</v>
      </c>
      <c r="AC82" s="12">
        <f>IF(Tabella1[[#This Row],[SIMPATIA]]="",0,$AJ$8+(($AK$8-$AJ$8)/($AI$8-$AH$8))*(-$AH$8+Tabella1[[#This Row],[SIMPATIA]]))</f>
        <v>6</v>
      </c>
      <c r="AD82" s="12">
        <f>IF(Tabella1[[#This Row],[LOCATION]]="",0,$AJ$9+(($AK$9-$AJ$9)/($AI$9-$AH$9))*(-$AH$9+Tabella1[[#This Row],[LOCATION]]))</f>
        <v>6</v>
      </c>
      <c r="AE82" s="75" t="s">
        <v>851</v>
      </c>
      <c r="AF82" s="73"/>
    </row>
    <row r="83" spans="1:32" ht="14.25" customHeight="1" x14ac:dyDescent="0.25">
      <c r="A83" s="19">
        <f>IFERROR(LARGE(Tabella1[VOTO],Tabella1[[#This Row],[N]]),"")</f>
        <v>5.4351194951243951</v>
      </c>
      <c r="B83" s="8">
        <f>ROW(Tabella1[[#This Row],[NOME1]])-1</f>
        <v>82</v>
      </c>
      <c r="C83" s="96">
        <f>IFERROR(VLOOKUP(Tabella1[[#This Row],[VOTO]],Tabella1[[GRANDE]:[N]],2,FALSE),"")</f>
        <v>82</v>
      </c>
      <c r="D83" s="9" t="s">
        <v>104</v>
      </c>
      <c r="E83" s="9" t="s">
        <v>36</v>
      </c>
      <c r="F83" s="9" t="s">
        <v>105</v>
      </c>
      <c r="G83" s="109">
        <v>12</v>
      </c>
      <c r="H83" s="10">
        <v>0.57638888888888895</v>
      </c>
      <c r="I83" s="105">
        <f>SQRT((UFF.X-Tabella1[[#This Row],[X]])^2+(UFF.Y-Tabella1[[#This Row],[Y]])^2)/1000</f>
        <v>3.6833279632691518</v>
      </c>
      <c r="J83" s="9">
        <v>5</v>
      </c>
      <c r="K83" s="9">
        <v>0</v>
      </c>
      <c r="L83" s="9">
        <v>8</v>
      </c>
      <c r="M83" s="9">
        <v>8</v>
      </c>
      <c r="N83" s="9">
        <v>7</v>
      </c>
      <c r="O8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5.4351194951243951</v>
      </c>
      <c r="P83" s="11" t="s">
        <v>547</v>
      </c>
      <c r="Q83" s="67" t="s">
        <v>866</v>
      </c>
      <c r="R83" s="11"/>
      <c r="S83" s="34">
        <v>42528</v>
      </c>
      <c r="T83" s="35">
        <v>2</v>
      </c>
      <c r="U83" s="13">
        <v>580535.51</v>
      </c>
      <c r="V83" s="13">
        <v>4998284.43</v>
      </c>
      <c r="W83" s="12">
        <f>IF(Tabella1[[#This Row],[PREZZO]]="",0,$AJ$2+(($AK$2-$AJ$2)/($AI$2-$AH$2))*(-$AH$2+Tabella1[[#This Row],[PREZZO]]))</f>
        <v>5.7142857142857144</v>
      </c>
      <c r="X83" s="12">
        <f>IF(Tabella1[[#This Row],[RITORNO]]="",0,$AJ$3+(($AK$3-$AJ$3)/($AI$3/24-$AH$3/24))*(-$AH$3/24+Tabella1[[#This Row],[RITORNO]]))</f>
        <v>2.2222222222222143</v>
      </c>
      <c r="Y83" s="12">
        <f>IF(Tabella1[[#This Row],[KM]]="",0,$AJ$4+(($AK$4-$AJ$4)/($AI$4-$AH$4))*(-$AH$4+Tabella1[[#This Row],[KM]]))</f>
        <v>7.5444480244872318</v>
      </c>
      <c r="Z83" s="14">
        <f>IF(Tabella1[[#This Row],[PARK]]="",0,$AJ$5+(($AK$5-$AJ$5)/($AI$5-$AH$5))*(-$AH$5+Tabella1[[#This Row],[PARK]]))</f>
        <v>5</v>
      </c>
      <c r="AA83" s="12">
        <f>IF(Tabella1[[#This Row],[BUONI]]="",0,$AJ$6+(($AK$6-$AJ$6)/($AI$6-$AH$6))*(-$AH$6+Tabella1[[#This Row],[BUONI]]))</f>
        <v>0</v>
      </c>
      <c r="AB83" s="12">
        <f>IF(Tabella1[[#This Row],[QUALITA]]="",0,$AJ$7+(($AK$7-$AJ$7)/($AI$7-$AH$7))*(-$AH$7+Tabella1[[#This Row],[QUALITA]]))</f>
        <v>8</v>
      </c>
      <c r="AC83" s="12">
        <f>IF(Tabella1[[#This Row],[SIMPATIA]]="",0,$AJ$8+(($AK$8-$AJ$8)/($AI$8-$AH$8))*(-$AH$8+Tabella1[[#This Row],[SIMPATIA]]))</f>
        <v>8</v>
      </c>
      <c r="AD83" s="12">
        <f>IF(Tabella1[[#This Row],[LOCATION]]="",0,$AJ$9+(($AK$9-$AJ$9)/($AI$9-$AH$9))*(-$AH$9+Tabella1[[#This Row],[LOCATION]]))</f>
        <v>7</v>
      </c>
      <c r="AE83" s="75" t="s">
        <v>865</v>
      </c>
      <c r="AF83" s="73"/>
    </row>
    <row r="84" spans="1:32" ht="14.25" customHeight="1" x14ac:dyDescent="0.25">
      <c r="A84" s="19">
        <f>IFERROR(LARGE(Tabella1[VOTO],Tabella1[[#This Row],[N]]),"")</f>
        <v>5.4312215404258719</v>
      </c>
      <c r="B84" s="8">
        <f>ROW(Tabella1[[#This Row],[NOME1]])-1</f>
        <v>83</v>
      </c>
      <c r="C84" s="96">
        <f>IFERROR(VLOOKUP(Tabella1[[#This Row],[VOTO]],Tabella1[[GRANDE]:[N]],2,FALSE),"")</f>
        <v>83</v>
      </c>
      <c r="D84" s="9" t="s">
        <v>696</v>
      </c>
      <c r="E84" s="9" t="s">
        <v>41</v>
      </c>
      <c r="F84" s="9" t="s">
        <v>79</v>
      </c>
      <c r="G84" s="109">
        <v>13</v>
      </c>
      <c r="H84" s="10">
        <v>0.56944444444444442</v>
      </c>
      <c r="I84" s="105">
        <f>SQRT((UFF.X-Tabella1[[#This Row],[X]])^2+(UFF.Y-Tabella1[[#This Row],[Y]])^2)/1000</f>
        <v>2.9920081815562272</v>
      </c>
      <c r="J84" s="9">
        <v>1</v>
      </c>
      <c r="K84" s="9">
        <v>0</v>
      </c>
      <c r="L84" s="9">
        <v>6</v>
      </c>
      <c r="M84" s="9">
        <v>5</v>
      </c>
      <c r="N84" s="9">
        <v>6</v>
      </c>
      <c r="O8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5.4312215404258719</v>
      </c>
      <c r="P84" s="11" t="s">
        <v>254</v>
      </c>
      <c r="Q84" s="67" t="s">
        <v>881</v>
      </c>
      <c r="R84" s="11"/>
      <c r="S84" s="34">
        <v>42498</v>
      </c>
      <c r="T84" s="35">
        <v>1</v>
      </c>
      <c r="U84" s="13">
        <v>581146.41</v>
      </c>
      <c r="V84" s="13">
        <v>4998744.4800000004</v>
      </c>
      <c r="W84" s="12">
        <f>IF(Tabella1[[#This Row],[PREZZO]]="",0,$AJ$2+(($AK$2-$AJ$2)/($AI$2-$AH$2))*(-$AH$2+Tabella1[[#This Row],[PREZZO]]))</f>
        <v>5</v>
      </c>
      <c r="X84" s="12">
        <f>IF(Tabella1[[#This Row],[RITORNO]]="",0,$AJ$3+(($AK$3-$AJ$3)/($AI$3/24-$AH$3/24))*(-$AH$3/24+Tabella1[[#This Row],[RITORNO]]))</f>
        <v>4.4444444444444642</v>
      </c>
      <c r="Y84" s="12">
        <f>IF(Tabella1[[#This Row],[KM]]="",0,$AJ$4+(($AK$4-$AJ$4)/($AI$4-$AH$4))*(-$AH$4+Tabella1[[#This Row],[KM]]))</f>
        <v>8.0053278789625146</v>
      </c>
      <c r="Z84" s="14">
        <f>IF(Tabella1[[#This Row],[PARK]]="",0,$AJ$5+(($AK$5-$AJ$5)/($AI$5-$AH$5))*(-$AH$5+Tabella1[[#This Row],[PARK]]))</f>
        <v>9</v>
      </c>
      <c r="AA84" s="12">
        <f>IF(Tabella1[[#This Row],[BUONI]]="",0,$AJ$6+(($AK$6-$AJ$6)/($AI$6-$AH$6))*(-$AH$6+Tabella1[[#This Row],[BUONI]]))</f>
        <v>0</v>
      </c>
      <c r="AB84" s="12">
        <f>IF(Tabella1[[#This Row],[QUALITA]]="",0,$AJ$7+(($AK$7-$AJ$7)/($AI$7-$AH$7))*(-$AH$7+Tabella1[[#This Row],[QUALITA]]))</f>
        <v>6</v>
      </c>
      <c r="AC84" s="12">
        <f>IF(Tabella1[[#This Row],[SIMPATIA]]="",0,$AJ$8+(($AK$8-$AJ$8)/($AI$8-$AH$8))*(-$AH$8+Tabella1[[#This Row],[SIMPATIA]]))</f>
        <v>5</v>
      </c>
      <c r="AD84" s="12">
        <f>IF(Tabella1[[#This Row],[LOCATION]]="",0,$AJ$9+(($AK$9-$AJ$9)/($AI$9-$AH$9))*(-$AH$9+Tabella1[[#This Row],[LOCATION]]))</f>
        <v>6</v>
      </c>
      <c r="AE84" s="75" t="s">
        <v>880</v>
      </c>
      <c r="AF84" s="73"/>
    </row>
    <row r="85" spans="1:32" ht="14.25" customHeight="1" x14ac:dyDescent="0.25">
      <c r="A85" s="19">
        <f>IFERROR(LARGE(Tabella1[VOTO],Tabella1[[#This Row],[N]]),"")</f>
        <v>5.387795375796764</v>
      </c>
      <c r="B85" s="8">
        <f>ROW(Tabella1[[#This Row],[NOME1]])-1</f>
        <v>84</v>
      </c>
      <c r="C85" s="96">
        <f>IFERROR(VLOOKUP(Tabella1[[#This Row],[VOTO]],Tabella1[[GRANDE]:[N]],2,FALSE),"")</f>
        <v>84</v>
      </c>
      <c r="D85" s="9" t="s">
        <v>710</v>
      </c>
      <c r="E85" s="9" t="s">
        <v>37</v>
      </c>
      <c r="F85" s="9" t="s">
        <v>117</v>
      </c>
      <c r="G85" s="109">
        <v>12</v>
      </c>
      <c r="H85" s="10">
        <v>0.56944444444444442</v>
      </c>
      <c r="I85" s="105">
        <f>SQRT((UFF.X-Tabella1[[#This Row],[X]])^2+(UFF.Y-Tabella1[[#This Row],[Y]])^2)/1000</f>
        <v>3.0845507285341038</v>
      </c>
      <c r="J85" s="9">
        <v>5</v>
      </c>
      <c r="K85" s="9">
        <v>0</v>
      </c>
      <c r="L85" s="9">
        <v>7</v>
      </c>
      <c r="M85" s="9">
        <v>6</v>
      </c>
      <c r="N85" s="9">
        <v>7</v>
      </c>
      <c r="O85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5.387795375796764</v>
      </c>
      <c r="P85" s="11" t="s">
        <v>169</v>
      </c>
      <c r="Q85" s="67" t="s">
        <v>857</v>
      </c>
      <c r="R85" s="11"/>
      <c r="S85" s="34">
        <v>42383</v>
      </c>
      <c r="T85" s="35">
        <v>2</v>
      </c>
      <c r="U85" s="13">
        <v>581073.35</v>
      </c>
      <c r="V85" s="13">
        <v>4998622.88</v>
      </c>
      <c r="W85" s="12">
        <f>IF(Tabella1[[#This Row],[PREZZO]]="",0,$AJ$2+(($AK$2-$AJ$2)/($AI$2-$AH$2))*(-$AH$2+Tabella1[[#This Row],[PREZZO]]))</f>
        <v>5.7142857142857144</v>
      </c>
      <c r="X85" s="12">
        <f>IF(Tabella1[[#This Row],[RITORNO]]="",0,$AJ$3+(($AK$3-$AJ$3)/($AI$3/24-$AH$3/24))*(-$AH$3/24+Tabella1[[#This Row],[RITORNO]]))</f>
        <v>4.4444444444444642</v>
      </c>
      <c r="Y85" s="12">
        <f>IF(Tabella1[[#This Row],[KM]]="",0,$AJ$4+(($AK$4-$AJ$4)/($AI$4-$AH$4))*(-$AH$4+Tabella1[[#This Row],[KM]]))</f>
        <v>7.9436328476439302</v>
      </c>
      <c r="Z85" s="14">
        <f>IF(Tabella1[[#This Row],[PARK]]="",0,$AJ$5+(($AK$5-$AJ$5)/($AI$5-$AH$5))*(-$AH$5+Tabella1[[#This Row],[PARK]]))</f>
        <v>5</v>
      </c>
      <c r="AA85" s="12">
        <f>IF(Tabella1[[#This Row],[BUONI]]="",0,$AJ$6+(($AK$6-$AJ$6)/($AI$6-$AH$6))*(-$AH$6+Tabella1[[#This Row],[BUONI]]))</f>
        <v>0</v>
      </c>
      <c r="AB85" s="12">
        <f>IF(Tabella1[[#This Row],[QUALITA]]="",0,$AJ$7+(($AK$7-$AJ$7)/($AI$7-$AH$7))*(-$AH$7+Tabella1[[#This Row],[QUALITA]]))</f>
        <v>7</v>
      </c>
      <c r="AC85" s="12">
        <f>IF(Tabella1[[#This Row],[SIMPATIA]]="",0,$AJ$8+(($AK$8-$AJ$8)/($AI$8-$AH$8))*(-$AH$8+Tabella1[[#This Row],[SIMPATIA]]))</f>
        <v>6</v>
      </c>
      <c r="AD85" s="12">
        <f>IF(Tabella1[[#This Row],[LOCATION]]="",0,$AJ$9+(($AK$9-$AJ$9)/($AI$9-$AH$9))*(-$AH$9+Tabella1[[#This Row],[LOCATION]]))</f>
        <v>7</v>
      </c>
      <c r="AE85" s="75" t="s">
        <v>856</v>
      </c>
      <c r="AF85" s="73"/>
    </row>
    <row r="86" spans="1:32" ht="14.25" customHeight="1" x14ac:dyDescent="0.25">
      <c r="A86" s="19">
        <f>IFERROR(LARGE(Tabella1[VOTO],Tabella1[[#This Row],[N]]),"")</f>
        <v>5.3755824473863694</v>
      </c>
      <c r="B86" s="8">
        <f>ROW(Tabella1[[#This Row],[NOME1]])-1</f>
        <v>85</v>
      </c>
      <c r="C86" s="96">
        <f>IFERROR(VLOOKUP(Tabella1[[#This Row],[VOTO]],Tabella1[[GRANDE]:[N]],2,FALSE),"")</f>
        <v>85</v>
      </c>
      <c r="D86" s="9" t="s">
        <v>138</v>
      </c>
      <c r="E86" s="9" t="s">
        <v>128</v>
      </c>
      <c r="F86" s="9" t="s">
        <v>101</v>
      </c>
      <c r="G86" s="109">
        <v>11</v>
      </c>
      <c r="H86" s="10">
        <v>0.57291666666666663</v>
      </c>
      <c r="I86" s="105">
        <f>SQRT((UFF.X-Tabella1[[#This Row],[X]])^2+(UFF.Y-Tabella1[[#This Row],[Y]])^2)/1000</f>
        <v>5.6358677742207481</v>
      </c>
      <c r="J86" s="9">
        <v>5</v>
      </c>
      <c r="K86" s="9">
        <v>1</v>
      </c>
      <c r="L86" s="9">
        <v>6</v>
      </c>
      <c r="M86" s="9">
        <v>5</v>
      </c>
      <c r="N86" s="9">
        <v>6</v>
      </c>
      <c r="O8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5.3755824473863694</v>
      </c>
      <c r="P86" s="11" t="s">
        <v>130</v>
      </c>
      <c r="Q86" s="67" t="s">
        <v>805</v>
      </c>
      <c r="R86" s="11"/>
      <c r="S86" s="34">
        <v>42478</v>
      </c>
      <c r="T86" s="35">
        <v>4</v>
      </c>
      <c r="U86" s="13">
        <v>578532.22</v>
      </c>
      <c r="V86" s="13">
        <v>5000044.51</v>
      </c>
      <c r="W86" s="12">
        <f>IF(Tabella1[[#This Row],[PREZZO]]="",0,$AJ$2+(($AK$2-$AJ$2)/($AI$2-$AH$2))*(-$AH$2+Tabella1[[#This Row],[PREZZO]]))</f>
        <v>6.4285714285714288</v>
      </c>
      <c r="X86" s="12">
        <f>IF(Tabella1[[#This Row],[RITORNO]]="",0,$AJ$3+(($AK$3-$AJ$3)/($AI$3/24-$AH$3/24))*(-$AH$3/24+Tabella1[[#This Row],[RITORNO]]))</f>
        <v>3.333333333333357</v>
      </c>
      <c r="Y86" s="12">
        <f>IF(Tabella1[[#This Row],[KM]]="",0,$AJ$4+(($AK$4-$AJ$4)/($AI$4-$AH$4))*(-$AH$4+Tabella1[[#This Row],[KM]]))</f>
        <v>6.2427548171861673</v>
      </c>
      <c r="Z86" s="14">
        <f>IF(Tabella1[[#This Row],[PARK]]="",0,$AJ$5+(($AK$5-$AJ$5)/($AI$5-$AH$5))*(-$AH$5+Tabella1[[#This Row],[PARK]]))</f>
        <v>5</v>
      </c>
      <c r="AA86" s="12">
        <f>IF(Tabella1[[#This Row],[BUONI]]="",0,$AJ$6+(($AK$6-$AJ$6)/($AI$6-$AH$6))*(-$AH$6+Tabella1[[#This Row],[BUONI]]))</f>
        <v>5</v>
      </c>
      <c r="AB86" s="12">
        <f>IF(Tabella1[[#This Row],[QUALITA]]="",0,$AJ$7+(($AK$7-$AJ$7)/($AI$7-$AH$7))*(-$AH$7+Tabella1[[#This Row],[QUALITA]]))</f>
        <v>6</v>
      </c>
      <c r="AC86" s="12">
        <f>IF(Tabella1[[#This Row],[SIMPATIA]]="",0,$AJ$8+(($AK$8-$AJ$8)/($AI$8-$AH$8))*(-$AH$8+Tabella1[[#This Row],[SIMPATIA]]))</f>
        <v>5</v>
      </c>
      <c r="AD86" s="12">
        <f>IF(Tabella1[[#This Row],[LOCATION]]="",0,$AJ$9+(($AK$9-$AJ$9)/($AI$9-$AH$9))*(-$AH$9+Tabella1[[#This Row],[LOCATION]]))</f>
        <v>6</v>
      </c>
      <c r="AE86" s="75" t="s">
        <v>804</v>
      </c>
      <c r="AF86" s="73"/>
    </row>
    <row r="87" spans="1:32" ht="14.25" customHeight="1" x14ac:dyDescent="0.25">
      <c r="A87" s="19">
        <f>IFERROR(LARGE(Tabella1[VOTO],Tabella1[[#This Row],[N]]),"")</f>
        <v>5.3636776854816057</v>
      </c>
      <c r="B87" s="8">
        <f>ROW(Tabella1[[#This Row],[NOME1]])-1</f>
        <v>86</v>
      </c>
      <c r="C87" s="96">
        <f>IFERROR(VLOOKUP(Tabella1[[#This Row],[VOTO]],Tabella1[[GRANDE]:[N]],2,FALSE),"")</f>
        <v>86</v>
      </c>
      <c r="D87" s="9" t="s">
        <v>137</v>
      </c>
      <c r="E87" s="9" t="s">
        <v>128</v>
      </c>
      <c r="F87" s="9" t="s">
        <v>101</v>
      </c>
      <c r="G87" s="109">
        <v>6</v>
      </c>
      <c r="H87" s="10">
        <v>0.5625</v>
      </c>
      <c r="I87" s="105">
        <f>SQRT((UFF.X-Tabella1[[#This Row],[X]])^2+(UFF.Y-Tabella1[[#This Row],[Y]])^2)/1000</f>
        <v>5.6358677742207481</v>
      </c>
      <c r="J87" s="9">
        <v>5</v>
      </c>
      <c r="K87" s="9">
        <v>0</v>
      </c>
      <c r="L87" s="9">
        <v>5</v>
      </c>
      <c r="M87" s="9">
        <v>5</v>
      </c>
      <c r="N87" s="9">
        <v>5</v>
      </c>
      <c r="O8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5.3636776854816057</v>
      </c>
      <c r="P87" s="11" t="s">
        <v>130</v>
      </c>
      <c r="Q87" s="67" t="s">
        <v>805</v>
      </c>
      <c r="R87" s="11"/>
      <c r="S87" s="34">
        <v>42382</v>
      </c>
      <c r="T87" s="35">
        <v>5</v>
      </c>
      <c r="U87" s="13">
        <v>578532.22</v>
      </c>
      <c r="V87" s="13">
        <v>5000044.51</v>
      </c>
      <c r="W87" s="12">
        <f>IF(Tabella1[[#This Row],[PREZZO]]="",0,$AJ$2+(($AK$2-$AJ$2)/($AI$2-$AH$2))*(-$AH$2+Tabella1[[#This Row],[PREZZO]]))</f>
        <v>10</v>
      </c>
      <c r="X87" s="12">
        <f>IF(Tabella1[[#This Row],[RITORNO]]="",0,$AJ$3+(($AK$3-$AJ$3)/($AI$3/24-$AH$3/24))*(-$AH$3/24+Tabella1[[#This Row],[RITORNO]]))</f>
        <v>6.6666666666666785</v>
      </c>
      <c r="Y87" s="12">
        <f>IF(Tabella1[[#This Row],[KM]]="",0,$AJ$4+(($AK$4-$AJ$4)/($AI$4-$AH$4))*(-$AH$4+Tabella1[[#This Row],[KM]]))</f>
        <v>6.2427548171861673</v>
      </c>
      <c r="Z87" s="14">
        <f>IF(Tabella1[[#This Row],[PARK]]="",0,$AJ$5+(($AK$5-$AJ$5)/($AI$5-$AH$5))*(-$AH$5+Tabella1[[#This Row],[PARK]]))</f>
        <v>5</v>
      </c>
      <c r="AA87" s="12">
        <f>IF(Tabella1[[#This Row],[BUONI]]="",0,$AJ$6+(($AK$6-$AJ$6)/($AI$6-$AH$6))*(-$AH$6+Tabella1[[#This Row],[BUONI]]))</f>
        <v>0</v>
      </c>
      <c r="AB87" s="12">
        <f>IF(Tabella1[[#This Row],[QUALITA]]="",0,$AJ$7+(($AK$7-$AJ$7)/($AI$7-$AH$7))*(-$AH$7+Tabella1[[#This Row],[QUALITA]]))</f>
        <v>5</v>
      </c>
      <c r="AC87" s="12">
        <f>IF(Tabella1[[#This Row],[SIMPATIA]]="",0,$AJ$8+(($AK$8-$AJ$8)/($AI$8-$AH$8))*(-$AH$8+Tabella1[[#This Row],[SIMPATIA]]))</f>
        <v>5</v>
      </c>
      <c r="AD87" s="12">
        <f>IF(Tabella1[[#This Row],[LOCATION]]="",0,$AJ$9+(($AK$9-$AJ$9)/($AI$9-$AH$9))*(-$AH$9+Tabella1[[#This Row],[LOCATION]]))</f>
        <v>5</v>
      </c>
      <c r="AE87" s="75" t="s">
        <v>804</v>
      </c>
      <c r="AF87" s="73"/>
    </row>
    <row r="88" spans="1:32" ht="14.25" customHeight="1" x14ac:dyDescent="0.25">
      <c r="A88" s="19">
        <f>IFERROR(LARGE(Tabella1[VOTO],Tabella1[[#This Row],[N]]),"")</f>
        <v>5.1980364227955214</v>
      </c>
      <c r="B88" s="8">
        <f>ROW(Tabella1[[#This Row],[NOME1]])-1</f>
        <v>87</v>
      </c>
      <c r="C88" s="96">
        <f>IFERROR(VLOOKUP(Tabella1[[#This Row],[VOTO]],Tabella1[[GRANDE]:[N]],2,FALSE),"")</f>
        <v>87</v>
      </c>
      <c r="D88" s="9" t="s">
        <v>57</v>
      </c>
      <c r="E88" s="9" t="s">
        <v>54</v>
      </c>
      <c r="F88" s="9" t="s">
        <v>58</v>
      </c>
      <c r="G88" s="109">
        <v>11</v>
      </c>
      <c r="H88" s="10">
        <v>0.57638888888888895</v>
      </c>
      <c r="I88" s="105">
        <f>SQRT((UFF.X-Tabella1[[#This Row],[X]])^2+(UFF.Y-Tabella1[[#This Row],[Y]])^2)/1000</f>
        <v>7.5997534026442102</v>
      </c>
      <c r="J88" s="9">
        <v>1</v>
      </c>
      <c r="K88" s="9">
        <v>1</v>
      </c>
      <c r="L88" s="9">
        <v>5</v>
      </c>
      <c r="M88" s="9">
        <v>4</v>
      </c>
      <c r="N88" s="9">
        <v>5</v>
      </c>
      <c r="O8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5.1980364227955214</v>
      </c>
      <c r="P88" s="11" t="s">
        <v>130</v>
      </c>
      <c r="Q88" s="67" t="s">
        <v>832</v>
      </c>
      <c r="R88" s="11"/>
      <c r="S88" s="34">
        <v>41733</v>
      </c>
      <c r="T88" s="35">
        <v>1</v>
      </c>
      <c r="U88" s="13">
        <v>577797.97</v>
      </c>
      <c r="V88" s="13">
        <v>4994955.51</v>
      </c>
      <c r="W88" s="12">
        <f>IF(Tabella1[[#This Row],[PREZZO]]="",0,$AJ$2+(($AK$2-$AJ$2)/($AI$2-$AH$2))*(-$AH$2+Tabella1[[#This Row],[PREZZO]]))</f>
        <v>6.4285714285714288</v>
      </c>
      <c r="X88" s="12">
        <f>IF(Tabella1[[#This Row],[RITORNO]]="",0,$AJ$3+(($AK$3-$AJ$3)/($AI$3/24-$AH$3/24))*(-$AH$3/24+Tabella1[[#This Row],[RITORNO]]))</f>
        <v>2.2222222222222143</v>
      </c>
      <c r="Y88" s="12">
        <f>IF(Tabella1[[#This Row],[KM]]="",0,$AJ$4+(($AK$4-$AJ$4)/($AI$4-$AH$4))*(-$AH$4+Tabella1[[#This Row],[KM]]))</f>
        <v>4.933497731570526</v>
      </c>
      <c r="Z88" s="14">
        <f>IF(Tabella1[[#This Row],[PARK]]="",0,$AJ$5+(($AK$5-$AJ$5)/($AI$5-$AH$5))*(-$AH$5+Tabella1[[#This Row],[PARK]]))</f>
        <v>9</v>
      </c>
      <c r="AA88" s="12">
        <f>IF(Tabella1[[#This Row],[BUONI]]="",0,$AJ$6+(($AK$6-$AJ$6)/($AI$6-$AH$6))*(-$AH$6+Tabella1[[#This Row],[BUONI]]))</f>
        <v>5</v>
      </c>
      <c r="AB88" s="12">
        <f>IF(Tabella1[[#This Row],[QUALITA]]="",0,$AJ$7+(($AK$7-$AJ$7)/($AI$7-$AH$7))*(-$AH$7+Tabella1[[#This Row],[QUALITA]]))</f>
        <v>5</v>
      </c>
      <c r="AC88" s="12">
        <f>IF(Tabella1[[#This Row],[SIMPATIA]]="",0,$AJ$8+(($AK$8-$AJ$8)/($AI$8-$AH$8))*(-$AH$8+Tabella1[[#This Row],[SIMPATIA]]))</f>
        <v>4</v>
      </c>
      <c r="AD88" s="12">
        <f>IF(Tabella1[[#This Row],[LOCATION]]="",0,$AJ$9+(($AK$9-$AJ$9)/($AI$9-$AH$9))*(-$AH$9+Tabella1[[#This Row],[LOCATION]]))</f>
        <v>5</v>
      </c>
      <c r="AE88" s="75" t="s">
        <v>831</v>
      </c>
      <c r="AF88" s="73"/>
    </row>
    <row r="89" spans="1:32" ht="14.25" customHeight="1" x14ac:dyDescent="0.25">
      <c r="A89" s="19">
        <f>IFERROR(LARGE(Tabella1[VOTO],Tabella1[[#This Row],[N]]),"")</f>
        <v>5.161296733100655</v>
      </c>
      <c r="B89" s="8">
        <f>ROW(Tabella1[[#This Row],[NOME1]])-1</f>
        <v>88</v>
      </c>
      <c r="C89" s="96">
        <f>IFERROR(VLOOKUP(Tabella1[[#This Row],[VOTO]],Tabella1[[GRANDE]:[N]],2,FALSE),"")</f>
        <v>88</v>
      </c>
      <c r="D89" s="9" t="s">
        <v>132</v>
      </c>
      <c r="E89" s="9" t="s">
        <v>41</v>
      </c>
      <c r="F89" s="9" t="s">
        <v>101</v>
      </c>
      <c r="G89" s="109">
        <v>12</v>
      </c>
      <c r="H89" s="10">
        <v>0.57291666666666663</v>
      </c>
      <c r="I89" s="105">
        <f>SQRT((UFF.X-Tabella1[[#This Row],[X]])^2+(UFF.Y-Tabella1[[#This Row],[Y]])^2)/1000</f>
        <v>5.6358677742207481</v>
      </c>
      <c r="J89" s="9">
        <v>5</v>
      </c>
      <c r="K89" s="9"/>
      <c r="L89" s="9">
        <v>8</v>
      </c>
      <c r="M89" s="9">
        <v>7</v>
      </c>
      <c r="N89" s="9">
        <v>6</v>
      </c>
      <c r="O8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5.161296733100655</v>
      </c>
      <c r="P89" s="11" t="s">
        <v>130</v>
      </c>
      <c r="Q89" s="67" t="s">
        <v>805</v>
      </c>
      <c r="R89" s="11"/>
      <c r="S89" s="34">
        <v>42496</v>
      </c>
      <c r="T89" s="35">
        <v>2</v>
      </c>
      <c r="U89" s="13">
        <v>578532.22</v>
      </c>
      <c r="V89" s="13">
        <v>5000044.51</v>
      </c>
      <c r="W89" s="12">
        <f>IF(Tabella1[[#This Row],[PREZZO]]="",0,$AJ$2+(($AK$2-$AJ$2)/($AI$2-$AH$2))*(-$AH$2+Tabella1[[#This Row],[PREZZO]]))</f>
        <v>5.7142857142857144</v>
      </c>
      <c r="X89" s="12">
        <f>IF(Tabella1[[#This Row],[RITORNO]]="",0,$AJ$3+(($AK$3-$AJ$3)/($AI$3/24-$AH$3/24))*(-$AH$3/24+Tabella1[[#This Row],[RITORNO]]))</f>
        <v>3.333333333333357</v>
      </c>
      <c r="Y89" s="12">
        <f>IF(Tabella1[[#This Row],[KM]]="",0,$AJ$4+(($AK$4-$AJ$4)/($AI$4-$AH$4))*(-$AH$4+Tabella1[[#This Row],[KM]]))</f>
        <v>6.2427548171861673</v>
      </c>
      <c r="Z89" s="14">
        <f>IF(Tabella1[[#This Row],[PARK]]="",0,$AJ$5+(($AK$5-$AJ$5)/($AI$5-$AH$5))*(-$AH$5+Tabella1[[#This Row],[PARK]]))</f>
        <v>5</v>
      </c>
      <c r="AA89" s="12">
        <f>IF(Tabella1[[#This Row],[BUONI]]="",0,$AJ$6+(($AK$6-$AJ$6)/($AI$6-$AH$6))*(-$AH$6+Tabella1[[#This Row],[BUONI]]))</f>
        <v>0</v>
      </c>
      <c r="AB89" s="12">
        <f>IF(Tabella1[[#This Row],[QUALITA]]="",0,$AJ$7+(($AK$7-$AJ$7)/($AI$7-$AH$7))*(-$AH$7+Tabella1[[#This Row],[QUALITA]]))</f>
        <v>8</v>
      </c>
      <c r="AC89" s="12">
        <f>IF(Tabella1[[#This Row],[SIMPATIA]]="",0,$AJ$8+(($AK$8-$AJ$8)/($AI$8-$AH$8))*(-$AH$8+Tabella1[[#This Row],[SIMPATIA]]))</f>
        <v>7</v>
      </c>
      <c r="AD89" s="12">
        <f>IF(Tabella1[[#This Row],[LOCATION]]="",0,$AJ$9+(($AK$9-$AJ$9)/($AI$9-$AH$9))*(-$AH$9+Tabella1[[#This Row],[LOCATION]]))</f>
        <v>6</v>
      </c>
      <c r="AE89" s="75" t="s">
        <v>804</v>
      </c>
      <c r="AF89" s="73"/>
    </row>
    <row r="90" spans="1:32" ht="14.25" customHeight="1" x14ac:dyDescent="0.25">
      <c r="A90" s="19">
        <f>IFERROR(LARGE(Tabella1[VOTO],Tabella1[[#This Row],[N]]),"")</f>
        <v>5.1421142236756205</v>
      </c>
      <c r="B90" s="8">
        <f>ROW(Tabella1[[#This Row],[NOME1]])-1</f>
        <v>89</v>
      </c>
      <c r="C90" s="96">
        <f>IFERROR(VLOOKUP(Tabella1[[#This Row],[VOTO]],Tabella1[[GRANDE]:[N]],2,FALSE),"")</f>
        <v>89</v>
      </c>
      <c r="D90" s="9" t="s">
        <v>27</v>
      </c>
      <c r="E90" s="9" t="s">
        <v>36</v>
      </c>
      <c r="F90" s="9" t="s">
        <v>28</v>
      </c>
      <c r="G90" s="109">
        <v>12</v>
      </c>
      <c r="H90" s="10">
        <v>0.57638888888888895</v>
      </c>
      <c r="I90" s="105">
        <f>SQRT((UFF.X-Tabella1[[#This Row],[X]])^2+(UFF.Y-Tabella1[[#This Row],[Y]])^2)/1000</f>
        <v>8.6993912206544444</v>
      </c>
      <c r="J90" s="9">
        <v>1</v>
      </c>
      <c r="K90" s="9"/>
      <c r="L90" s="9">
        <v>8</v>
      </c>
      <c r="M90" s="9">
        <v>6</v>
      </c>
      <c r="N90" s="9">
        <v>6</v>
      </c>
      <c r="O9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5.1421142236756205</v>
      </c>
      <c r="P90" s="11" t="s">
        <v>7</v>
      </c>
      <c r="Q90" s="67" t="s">
        <v>319</v>
      </c>
      <c r="R90" s="11"/>
      <c r="S90" s="34">
        <v>42530</v>
      </c>
      <c r="T90" s="35">
        <v>2</v>
      </c>
      <c r="U90" s="13">
        <v>576168.4</v>
      </c>
      <c r="V90" s="13">
        <v>5002761.5</v>
      </c>
      <c r="W90" s="12">
        <f>IF(Tabella1[[#This Row],[PREZZO]]="",0,$AJ$2+(($AK$2-$AJ$2)/($AI$2-$AH$2))*(-$AH$2+Tabella1[[#This Row],[PREZZO]]))</f>
        <v>5.7142857142857144</v>
      </c>
      <c r="X90" s="12">
        <f>IF(Tabella1[[#This Row],[RITORNO]]="",0,$AJ$3+(($AK$3-$AJ$3)/($AI$3/24-$AH$3/24))*(-$AH$3/24+Tabella1[[#This Row],[RITORNO]]))</f>
        <v>2.2222222222222143</v>
      </c>
      <c r="Y90" s="12">
        <f>IF(Tabella1[[#This Row],[KM]]="",0,$AJ$4+(($AK$4-$AJ$4)/($AI$4-$AH$4))*(-$AH$4+Tabella1[[#This Row],[KM]]))</f>
        <v>4.2004058528970365</v>
      </c>
      <c r="Z90" s="14">
        <f>IF(Tabella1[[#This Row],[PARK]]="",0,$AJ$5+(($AK$5-$AJ$5)/($AI$5-$AH$5))*(-$AH$5+Tabella1[[#This Row],[PARK]]))</f>
        <v>9</v>
      </c>
      <c r="AA90" s="12">
        <f>IF(Tabella1[[#This Row],[BUONI]]="",0,$AJ$6+(($AK$6-$AJ$6)/($AI$6-$AH$6))*(-$AH$6+Tabella1[[#This Row],[BUONI]]))</f>
        <v>0</v>
      </c>
      <c r="AB90" s="12">
        <f>IF(Tabella1[[#This Row],[QUALITA]]="",0,$AJ$7+(($AK$7-$AJ$7)/($AI$7-$AH$7))*(-$AH$7+Tabella1[[#This Row],[QUALITA]]))</f>
        <v>8</v>
      </c>
      <c r="AC90" s="12">
        <f>IF(Tabella1[[#This Row],[SIMPATIA]]="",0,$AJ$8+(($AK$8-$AJ$8)/($AI$8-$AH$8))*(-$AH$8+Tabella1[[#This Row],[SIMPATIA]]))</f>
        <v>6</v>
      </c>
      <c r="AD90" s="12">
        <f>IF(Tabella1[[#This Row],[LOCATION]]="",0,$AJ$9+(($AK$9-$AJ$9)/($AI$9-$AH$9))*(-$AH$9+Tabella1[[#This Row],[LOCATION]]))</f>
        <v>6</v>
      </c>
      <c r="AE90" s="75" t="s">
        <v>462</v>
      </c>
      <c r="AF90" s="73"/>
    </row>
    <row r="91" spans="1:32" ht="14.25" customHeight="1" x14ac:dyDescent="0.25">
      <c r="A91" s="19">
        <f>IFERROR(LARGE(Tabella1[VOTO],Tabella1[[#This Row],[N]]),"")</f>
        <v>5.1261314913418099</v>
      </c>
      <c r="B91" s="8">
        <f>ROW(Tabella1[[#This Row],[NOME1]])-1</f>
        <v>90</v>
      </c>
      <c r="C91" s="96">
        <f>IFERROR(VLOOKUP(Tabella1[[#This Row],[VOTO]],Tabella1[[GRANDE]:[N]],2,FALSE),"")</f>
        <v>90</v>
      </c>
      <c r="D91" s="9" t="s">
        <v>277</v>
      </c>
      <c r="E91" s="9" t="s">
        <v>128</v>
      </c>
      <c r="F91" s="9" t="s">
        <v>278</v>
      </c>
      <c r="G91" s="109">
        <v>14</v>
      </c>
      <c r="H91" s="10">
        <v>0.57638888888888895</v>
      </c>
      <c r="I91" s="105">
        <f>SQRT((UFF.X-Tabella1[[#This Row],[X]])^2+(UFF.Y-Tabella1[[#This Row],[Y]])^2)/1000</f>
        <v>3.7483268658030315</v>
      </c>
      <c r="J91" s="9">
        <v>5</v>
      </c>
      <c r="K91" s="9">
        <v>0</v>
      </c>
      <c r="L91" s="9">
        <v>8</v>
      </c>
      <c r="M91" s="9">
        <v>7</v>
      </c>
      <c r="N91" s="9">
        <v>7</v>
      </c>
      <c r="O9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5.1261314913418099</v>
      </c>
      <c r="P91" s="11" t="s">
        <v>529</v>
      </c>
      <c r="Q91" s="67" t="s">
        <v>321</v>
      </c>
      <c r="R91" s="11"/>
      <c r="S91" s="34">
        <v>42479</v>
      </c>
      <c r="T91" s="35">
        <v>3</v>
      </c>
      <c r="U91" s="13">
        <v>580566.80000000005</v>
      </c>
      <c r="V91" s="13">
        <v>4997956.7699999996</v>
      </c>
      <c r="W91" s="12">
        <f>IF(Tabella1[[#This Row],[PREZZO]]="",0,$AJ$2+(($AK$2-$AJ$2)/($AI$2-$AH$2))*(-$AH$2+Tabella1[[#This Row],[PREZZO]]))</f>
        <v>4.2857142857142856</v>
      </c>
      <c r="X91" s="12">
        <f>IF(Tabella1[[#This Row],[RITORNO]]="",0,$AJ$3+(($AK$3-$AJ$3)/($AI$3/24-$AH$3/24))*(-$AH$3/24+Tabella1[[#This Row],[RITORNO]]))</f>
        <v>2.2222222222222143</v>
      </c>
      <c r="Y91" s="12">
        <f>IF(Tabella1[[#This Row],[KM]]="",0,$AJ$4+(($AK$4-$AJ$4)/($AI$4-$AH$4))*(-$AH$4+Tabella1[[#This Row],[KM]]))</f>
        <v>7.5011154227979784</v>
      </c>
      <c r="Z91" s="14">
        <f>IF(Tabella1[[#This Row],[PARK]]="",0,$AJ$5+(($AK$5-$AJ$5)/($AI$5-$AH$5))*(-$AH$5+Tabella1[[#This Row],[PARK]]))</f>
        <v>5</v>
      </c>
      <c r="AA91" s="12">
        <f>IF(Tabella1[[#This Row],[BUONI]]="",0,$AJ$6+(($AK$6-$AJ$6)/($AI$6-$AH$6))*(-$AH$6+Tabella1[[#This Row],[BUONI]]))</f>
        <v>0</v>
      </c>
      <c r="AB91" s="12">
        <f>IF(Tabella1[[#This Row],[QUALITA]]="",0,$AJ$7+(($AK$7-$AJ$7)/($AI$7-$AH$7))*(-$AH$7+Tabella1[[#This Row],[QUALITA]]))</f>
        <v>8</v>
      </c>
      <c r="AC91" s="12">
        <f>IF(Tabella1[[#This Row],[SIMPATIA]]="",0,$AJ$8+(($AK$8-$AJ$8)/($AI$8-$AH$8))*(-$AH$8+Tabella1[[#This Row],[SIMPATIA]]))</f>
        <v>7</v>
      </c>
      <c r="AD91" s="12">
        <f>IF(Tabella1[[#This Row],[LOCATION]]="",0,$AJ$9+(($AK$9-$AJ$9)/($AI$9-$AH$9))*(-$AH$9+Tabella1[[#This Row],[LOCATION]]))</f>
        <v>7</v>
      </c>
      <c r="AE91" s="75" t="s">
        <v>863</v>
      </c>
      <c r="AF91" s="73"/>
    </row>
    <row r="92" spans="1:32" ht="14.25" customHeight="1" x14ac:dyDescent="0.25">
      <c r="A92" s="19">
        <f>IFERROR(LARGE(Tabella1[VOTO],Tabella1[[#This Row],[N]]),"")</f>
        <v>4.9886776854816057</v>
      </c>
      <c r="B92" s="8">
        <f>ROW(Tabella1[[#This Row],[NOME1]])-1</f>
        <v>91</v>
      </c>
      <c r="C92" s="96">
        <f>IFERROR(VLOOKUP(Tabella1[[#This Row],[VOTO]],Tabella1[[GRANDE]:[N]],2,FALSE),"")</f>
        <v>91</v>
      </c>
      <c r="D92" s="9" t="s">
        <v>140</v>
      </c>
      <c r="E92" s="9" t="s">
        <v>129</v>
      </c>
      <c r="F92" s="9" t="s">
        <v>101</v>
      </c>
      <c r="G92" s="109">
        <v>6</v>
      </c>
      <c r="H92" s="10">
        <v>0.5625</v>
      </c>
      <c r="I92" s="105">
        <f>SQRT((UFF.X-Tabella1[[#This Row],[X]])^2+(UFF.Y-Tabella1[[#This Row],[Y]])^2)/1000</f>
        <v>5.6358677742207481</v>
      </c>
      <c r="J92" s="9">
        <v>5</v>
      </c>
      <c r="K92" s="9"/>
      <c r="L92" s="9">
        <v>4</v>
      </c>
      <c r="M92" s="9">
        <v>4</v>
      </c>
      <c r="N92" s="9">
        <v>4</v>
      </c>
      <c r="O9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4.9886776854816057</v>
      </c>
      <c r="P92" s="11" t="s">
        <v>130</v>
      </c>
      <c r="Q92" s="67" t="s">
        <v>805</v>
      </c>
      <c r="R92" s="11"/>
      <c r="S92" s="34">
        <v>42192</v>
      </c>
      <c r="T92" s="35">
        <v>2</v>
      </c>
      <c r="U92" s="13">
        <v>578532.22</v>
      </c>
      <c r="V92" s="13">
        <v>5000044.51</v>
      </c>
      <c r="W92" s="12">
        <f>IF(Tabella1[[#This Row],[PREZZO]]="",0,$AJ$2+(($AK$2-$AJ$2)/($AI$2-$AH$2))*(-$AH$2+Tabella1[[#This Row],[PREZZO]]))</f>
        <v>10</v>
      </c>
      <c r="X92" s="12">
        <f>IF(Tabella1[[#This Row],[RITORNO]]="",0,$AJ$3+(($AK$3-$AJ$3)/($AI$3/24-$AH$3/24))*(-$AH$3/24+Tabella1[[#This Row],[RITORNO]]))</f>
        <v>6.6666666666666785</v>
      </c>
      <c r="Y92" s="12">
        <f>IF(Tabella1[[#This Row],[KM]]="",0,$AJ$4+(($AK$4-$AJ$4)/($AI$4-$AH$4))*(-$AH$4+Tabella1[[#This Row],[KM]]))</f>
        <v>6.2427548171861673</v>
      </c>
      <c r="Z92" s="14">
        <f>IF(Tabella1[[#This Row],[PARK]]="",0,$AJ$5+(($AK$5-$AJ$5)/($AI$5-$AH$5))*(-$AH$5+Tabella1[[#This Row],[PARK]]))</f>
        <v>5</v>
      </c>
      <c r="AA92" s="12">
        <f>IF(Tabella1[[#This Row],[BUONI]]="",0,$AJ$6+(($AK$6-$AJ$6)/($AI$6-$AH$6))*(-$AH$6+Tabella1[[#This Row],[BUONI]]))</f>
        <v>0</v>
      </c>
      <c r="AB92" s="12">
        <f>IF(Tabella1[[#This Row],[QUALITA]]="",0,$AJ$7+(($AK$7-$AJ$7)/($AI$7-$AH$7))*(-$AH$7+Tabella1[[#This Row],[QUALITA]]))</f>
        <v>4</v>
      </c>
      <c r="AC92" s="12">
        <f>IF(Tabella1[[#This Row],[SIMPATIA]]="",0,$AJ$8+(($AK$8-$AJ$8)/($AI$8-$AH$8))*(-$AH$8+Tabella1[[#This Row],[SIMPATIA]]))</f>
        <v>4</v>
      </c>
      <c r="AD92" s="12">
        <f>IF(Tabella1[[#This Row],[LOCATION]]="",0,$AJ$9+(($AK$9-$AJ$9)/($AI$9-$AH$9))*(-$AH$9+Tabella1[[#This Row],[LOCATION]]))</f>
        <v>4</v>
      </c>
      <c r="AE92" s="75" t="s">
        <v>804</v>
      </c>
      <c r="AF92" s="73"/>
    </row>
    <row r="93" spans="1:32" ht="14.25" customHeight="1" x14ac:dyDescent="0.25">
      <c r="A93" s="19">
        <f>IFERROR(LARGE(Tabella1[VOTO],Tabella1[[#This Row],[N]]),"")</f>
        <v>4.8867429720483475</v>
      </c>
      <c r="B93" s="8">
        <f>ROW(Tabella1[[#This Row],[NOME1]])-1</f>
        <v>92</v>
      </c>
      <c r="C93" s="96">
        <f>IFERROR(VLOOKUP(Tabella1[[#This Row],[VOTO]],Tabella1[[GRANDE]:[N]],2,FALSE),"")</f>
        <v>92</v>
      </c>
      <c r="D93" s="9" t="s">
        <v>155</v>
      </c>
      <c r="E93" s="9" t="s">
        <v>54</v>
      </c>
      <c r="F93" s="9" t="s">
        <v>64</v>
      </c>
      <c r="G93" s="109">
        <v>12</v>
      </c>
      <c r="H93" s="10">
        <v>0.56944444444444442</v>
      </c>
      <c r="I93" s="105">
        <f>SQRT((UFF.X-Tabella1[[#This Row],[X]])^2+(UFF.Y-Tabella1[[#This Row],[Y]])^2)/1000</f>
        <v>3.0971795735150978</v>
      </c>
      <c r="J93" s="9">
        <v>3</v>
      </c>
      <c r="K93" s="9">
        <v>0</v>
      </c>
      <c r="L93" s="9">
        <v>4</v>
      </c>
      <c r="M93" s="9">
        <v>5</v>
      </c>
      <c r="N93" s="9">
        <v>5</v>
      </c>
      <c r="O9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4.8867429720483475</v>
      </c>
      <c r="P93" s="11" t="s">
        <v>130</v>
      </c>
      <c r="Q93" s="67" t="s">
        <v>772</v>
      </c>
      <c r="R93" s="11"/>
      <c r="S93" s="34">
        <v>42129</v>
      </c>
      <c r="T93" s="35">
        <v>3</v>
      </c>
      <c r="U93" s="13">
        <v>583179.85</v>
      </c>
      <c r="V93" s="13">
        <v>4996240.91</v>
      </c>
      <c r="W93" s="12">
        <f>IF(Tabella1[[#This Row],[PREZZO]]="",0,$AJ$2+(($AK$2-$AJ$2)/($AI$2-$AH$2))*(-$AH$2+Tabella1[[#This Row],[PREZZO]]))</f>
        <v>5.7142857142857144</v>
      </c>
      <c r="X93" s="12">
        <f>IF(Tabella1[[#This Row],[RITORNO]]="",0,$AJ$3+(($AK$3-$AJ$3)/($AI$3/24-$AH$3/24))*(-$AH$3/24+Tabella1[[#This Row],[RITORNO]]))</f>
        <v>4.4444444444444642</v>
      </c>
      <c r="Y93" s="12">
        <f>IF(Tabella1[[#This Row],[KM]]="",0,$AJ$4+(($AK$4-$AJ$4)/($AI$4-$AH$4))*(-$AH$4+Tabella1[[#This Row],[KM]]))</f>
        <v>7.9352136176566015</v>
      </c>
      <c r="Z93" s="14">
        <f>IF(Tabella1[[#This Row],[PARK]]="",0,$AJ$5+(($AK$5-$AJ$5)/($AI$5-$AH$5))*(-$AH$5+Tabella1[[#This Row],[PARK]]))</f>
        <v>7</v>
      </c>
      <c r="AA93" s="12">
        <f>IF(Tabella1[[#This Row],[BUONI]]="",0,$AJ$6+(($AK$6-$AJ$6)/($AI$6-$AH$6))*(-$AH$6+Tabella1[[#This Row],[BUONI]]))</f>
        <v>0</v>
      </c>
      <c r="AB93" s="12">
        <f>IF(Tabella1[[#This Row],[QUALITA]]="",0,$AJ$7+(($AK$7-$AJ$7)/($AI$7-$AH$7))*(-$AH$7+Tabella1[[#This Row],[QUALITA]]))</f>
        <v>4</v>
      </c>
      <c r="AC93" s="12">
        <f>IF(Tabella1[[#This Row],[SIMPATIA]]="",0,$AJ$8+(($AK$8-$AJ$8)/($AI$8-$AH$8))*(-$AH$8+Tabella1[[#This Row],[SIMPATIA]]))</f>
        <v>5</v>
      </c>
      <c r="AD93" s="12">
        <f>IF(Tabella1[[#This Row],[LOCATION]]="",0,$AJ$9+(($AK$9-$AJ$9)/($AI$9-$AH$9))*(-$AH$9+Tabella1[[#This Row],[LOCATION]]))</f>
        <v>5</v>
      </c>
      <c r="AE93" s="75" t="s">
        <v>461</v>
      </c>
      <c r="AF93" s="73"/>
    </row>
    <row r="94" spans="1:32" ht="14.25" customHeight="1" x14ac:dyDescent="0.25">
      <c r="A94" s="19">
        <f>IFERROR(LARGE(Tabella1[VOTO],Tabella1[[#This Row],[N]]),"")</f>
        <v>4.8577254657871372</v>
      </c>
      <c r="B94" s="18">
        <f>ROW(Tabella1[[#This Row],[NOME1]])-1</f>
        <v>93</v>
      </c>
      <c r="C94" s="95">
        <f>IFERROR(VLOOKUP(Tabella1[[#This Row],[VOTO]],Tabella1[[GRANDE]:[N]],2,FALSE),"")</f>
        <v>93</v>
      </c>
      <c r="D94" s="9" t="s">
        <v>188</v>
      </c>
      <c r="E94" s="9" t="s">
        <v>186</v>
      </c>
      <c r="F94" s="9" t="s">
        <v>187</v>
      </c>
      <c r="G94" s="109">
        <v>12</v>
      </c>
      <c r="H94" s="10">
        <v>0.58333333333333337</v>
      </c>
      <c r="I94" s="105">
        <f>SQRT((UFF.X-Tabella1[[#This Row],[X]])^2+(UFF.Y-Tabella1[[#This Row],[Y]])^2)/1000</f>
        <v>2.778722981982932</v>
      </c>
      <c r="J94" s="9">
        <v>3</v>
      </c>
      <c r="K94" s="9">
        <v>0</v>
      </c>
      <c r="L94" s="9">
        <v>7</v>
      </c>
      <c r="M94" s="9">
        <v>6</v>
      </c>
      <c r="N94" s="9">
        <v>5</v>
      </c>
      <c r="O94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4.8577254657871372</v>
      </c>
      <c r="P94" s="11" t="s">
        <v>182</v>
      </c>
      <c r="Q94" s="67" t="s">
        <v>814</v>
      </c>
      <c r="R94" s="11"/>
      <c r="S94" s="34">
        <v>42350</v>
      </c>
      <c r="T94" s="35">
        <v>3</v>
      </c>
      <c r="U94" s="20">
        <v>581447.15</v>
      </c>
      <c r="V94" s="20">
        <v>4998383.09</v>
      </c>
      <c r="W94" s="12">
        <f>IF(Tabella1[[#This Row],[PREZZO]]="",0,$AJ$2+(($AK$2-$AJ$2)/($AI$2-$AH$2))*(-$AH$2+Tabella1[[#This Row],[PREZZO]]))</f>
        <v>5.7142857142857144</v>
      </c>
      <c r="X94" s="12">
        <f>IF(Tabella1[[#This Row],[RITORNO]]="",0,$AJ$3+(($AK$3-$AJ$3)/($AI$3/24-$AH$3/24))*(-$AH$3/24+Tabella1[[#This Row],[RITORNO]]))</f>
        <v>0</v>
      </c>
      <c r="Y94" s="12">
        <f>IF(Tabella1[[#This Row],[KM]]="",0,$AJ$4+(($AK$4-$AJ$4)/($AI$4-$AH$4))*(-$AH$4+Tabella1[[#This Row],[KM]]))</f>
        <v>8.1475180120113784</v>
      </c>
      <c r="Z94" s="14">
        <f>IF(Tabella1[[#This Row],[PARK]]="",0,$AJ$5+(($AK$5-$AJ$5)/($AI$5-$AH$5))*(-$AH$5+Tabella1[[#This Row],[PARK]]))</f>
        <v>7</v>
      </c>
      <c r="AA94" s="12">
        <f>IF(Tabella1[[#This Row],[BUONI]]="",0,$AJ$6+(($AK$6-$AJ$6)/($AI$6-$AH$6))*(-$AH$6+Tabella1[[#This Row],[BUONI]]))</f>
        <v>0</v>
      </c>
      <c r="AB94" s="12">
        <f>IF(Tabella1[[#This Row],[QUALITA]]="",0,$AJ$7+(($AK$7-$AJ$7)/($AI$7-$AH$7))*(-$AH$7+Tabella1[[#This Row],[QUALITA]]))</f>
        <v>7</v>
      </c>
      <c r="AC94" s="12">
        <f>IF(Tabella1[[#This Row],[SIMPATIA]]="",0,$AJ$8+(($AK$8-$AJ$8)/($AI$8-$AH$8))*(-$AH$8+Tabella1[[#This Row],[SIMPATIA]]))</f>
        <v>6</v>
      </c>
      <c r="AD94" s="12">
        <f>IF(Tabella1[[#This Row],[LOCATION]]="",0,$AJ$9+(($AK$9-$AJ$9)/($AI$9-$AH$9))*(-$AH$9+Tabella1[[#This Row],[LOCATION]]))</f>
        <v>5</v>
      </c>
      <c r="AE94" s="75" t="s">
        <v>460</v>
      </c>
      <c r="AF94" s="73"/>
    </row>
    <row r="95" spans="1:32" ht="14.25" customHeight="1" x14ac:dyDescent="0.25">
      <c r="A95" s="19">
        <f>IFERROR(LARGE(Tabella1[VOTO],Tabella1[[#This Row],[N]]),"")</f>
        <v>4.8149089814685091</v>
      </c>
      <c r="B95" s="18">
        <f>ROW(Tabella1[[#This Row],[NOME1]])-1</f>
        <v>94</v>
      </c>
      <c r="C95" s="95">
        <f>IFERROR(VLOOKUP(Tabella1[[#This Row],[VOTO]],Tabella1[[GRANDE]:[N]],2,FALSE),"")</f>
        <v>94</v>
      </c>
      <c r="D95" s="9" t="s">
        <v>379</v>
      </c>
      <c r="E95" s="9" t="s">
        <v>380</v>
      </c>
      <c r="F95" s="9" t="s">
        <v>378</v>
      </c>
      <c r="G95" s="109">
        <v>8</v>
      </c>
      <c r="H95" s="10">
        <v>0.57291666666666663</v>
      </c>
      <c r="I95" s="105">
        <f>SQRT((UFF.X-Tabella1[[#This Row],[X]])^2+(UFF.Y-Tabella1[[#This Row],[Y]])^2)/1000</f>
        <v>8.0782350795207734</v>
      </c>
      <c r="J95" s="9">
        <v>0</v>
      </c>
      <c r="K95" s="9">
        <v>0</v>
      </c>
      <c r="L95" s="9">
        <v>4</v>
      </c>
      <c r="M95" s="9">
        <v>4</v>
      </c>
      <c r="N95" s="9">
        <v>4</v>
      </c>
      <c r="O95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4.8149089814685091</v>
      </c>
      <c r="P95" s="11" t="s">
        <v>130</v>
      </c>
      <c r="Q95" s="67" t="s">
        <v>7</v>
      </c>
      <c r="R95" s="11"/>
      <c r="S95" s="34">
        <v>43025</v>
      </c>
      <c r="T95" s="35">
        <v>1</v>
      </c>
      <c r="U95" s="20">
        <v>576505</v>
      </c>
      <c r="V95" s="20">
        <v>5001938</v>
      </c>
      <c r="W95" s="12">
        <f>IF(Tabella1[[#This Row],[PREZZO]]="",0,$AJ$2+(($AK$2-$AJ$2)/($AI$2-$AH$2))*(-$AH$2+Tabella1[[#This Row],[PREZZO]]))</f>
        <v>8.5714285714285712</v>
      </c>
      <c r="X95" s="12">
        <f>IF(Tabella1[[#This Row],[RITORNO]]="",0,$AJ$3+(($AK$3-$AJ$3)/($AI$3/24-$AH$3/24))*(-$AH$3/24+Tabella1[[#This Row],[RITORNO]]))</f>
        <v>3.333333333333357</v>
      </c>
      <c r="Y95" s="12">
        <f>IF(Tabella1[[#This Row],[KM]]="",0,$AJ$4+(($AK$4-$AJ$4)/($AI$4-$AH$4))*(-$AH$4+Tabella1[[#This Row],[KM]]))</f>
        <v>4.6145099469861508</v>
      </c>
      <c r="Z95" s="14">
        <f>IF(Tabella1[[#This Row],[PARK]]="",0,$AJ$5+(($AK$5-$AJ$5)/($AI$5-$AH$5))*(-$AH$5+Tabella1[[#This Row],[PARK]]))</f>
        <v>10</v>
      </c>
      <c r="AA95" s="12">
        <f>IF(Tabella1[[#This Row],[BUONI]]="",0,$AJ$6+(($AK$6-$AJ$6)/($AI$6-$AH$6))*(-$AH$6+Tabella1[[#This Row],[BUONI]]))</f>
        <v>0</v>
      </c>
      <c r="AB95" s="12">
        <f>IF(Tabella1[[#This Row],[QUALITA]]="",0,$AJ$7+(($AK$7-$AJ$7)/($AI$7-$AH$7))*(-$AH$7+Tabella1[[#This Row],[QUALITA]]))</f>
        <v>4</v>
      </c>
      <c r="AC95" s="12">
        <f>IF(Tabella1[[#This Row],[SIMPATIA]]="",0,$AJ$8+(($AK$8-$AJ$8)/($AI$8-$AH$8))*(-$AH$8+Tabella1[[#This Row],[SIMPATIA]]))</f>
        <v>4</v>
      </c>
      <c r="AD95" s="12">
        <f>IF(Tabella1[[#This Row],[LOCATION]]="",0,$AJ$9+(($AK$9-$AJ$9)/($AI$9-$AH$9))*(-$AH$9+Tabella1[[#This Row],[LOCATION]]))</f>
        <v>4</v>
      </c>
      <c r="AE95" s="75" t="s">
        <v>459</v>
      </c>
      <c r="AF95" s="73"/>
    </row>
    <row r="96" spans="1:32" ht="14.25" customHeight="1" x14ac:dyDescent="0.25">
      <c r="A96" s="19">
        <f>IFERROR(LARGE(Tabella1[VOTO],Tabella1[[#This Row],[N]]),"")</f>
        <v>4.7248396645843265</v>
      </c>
      <c r="B96" s="8">
        <f>ROW(Tabella1[[#This Row],[NOME1]])-1</f>
        <v>95</v>
      </c>
      <c r="C96" s="96">
        <f>IFERROR(VLOOKUP(Tabella1[[#This Row],[VOTO]],Tabella1[[GRANDE]:[N]],2,FALSE),"")</f>
        <v>95</v>
      </c>
      <c r="D96" s="9" t="s">
        <v>72</v>
      </c>
      <c r="E96" s="9" t="s">
        <v>41</v>
      </c>
      <c r="F96" s="9" t="s">
        <v>253</v>
      </c>
      <c r="G96" s="109">
        <v>20</v>
      </c>
      <c r="H96" s="10">
        <v>0.57986111111111105</v>
      </c>
      <c r="I96" s="105">
        <f>SQRT((UFF.X-Tabella1[[#This Row],[X]])^2+(UFF.Y-Tabella1[[#This Row],[Y]])^2)/1000</f>
        <v>4.9685906916548008</v>
      </c>
      <c r="J96" s="9">
        <v>1</v>
      </c>
      <c r="K96" s="9">
        <v>0</v>
      </c>
      <c r="L96" s="9">
        <v>8</v>
      </c>
      <c r="M96" s="9">
        <v>6</v>
      </c>
      <c r="N96" s="9">
        <v>7</v>
      </c>
      <c r="O9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4.7248396645843265</v>
      </c>
      <c r="P96" s="11" t="s">
        <v>174</v>
      </c>
      <c r="Q96" s="67" t="s">
        <v>296</v>
      </c>
      <c r="R96" s="11"/>
      <c r="S96" s="34">
        <v>43089</v>
      </c>
      <c r="T96" s="35">
        <v>1</v>
      </c>
      <c r="U96" s="13">
        <v>579419.06000000006</v>
      </c>
      <c r="V96" s="13">
        <v>4997542.24</v>
      </c>
      <c r="W96" s="12">
        <f>IF(Tabella1[[#This Row],[PREZZO]]="",0,$AJ$2+(($AK$2-$AJ$2)/($AI$2-$AH$2))*(-$AH$2+Tabella1[[#This Row],[PREZZO]]))</f>
        <v>0</v>
      </c>
      <c r="X96" s="12">
        <f>IF(Tabella1[[#This Row],[RITORNO]]="",0,$AJ$3+(($AK$3-$AJ$3)/($AI$3/24-$AH$3/24))*(-$AH$3/24+Tabella1[[#This Row],[RITORNO]]))</f>
        <v>1.1111111111111427</v>
      </c>
      <c r="Y96" s="12">
        <f>IF(Tabella1[[#This Row],[KM]]="",0,$AJ$4+(($AK$4-$AJ$4)/($AI$4-$AH$4))*(-$AH$4+Tabella1[[#This Row],[KM]]))</f>
        <v>6.6876062055634664</v>
      </c>
      <c r="Z96" s="14">
        <f>IF(Tabella1[[#This Row],[PARK]]="",0,$AJ$5+(($AK$5-$AJ$5)/($AI$5-$AH$5))*(-$AH$5+Tabella1[[#This Row],[PARK]]))</f>
        <v>9</v>
      </c>
      <c r="AA96" s="12">
        <f>IF(Tabella1[[#This Row],[BUONI]]="",0,$AJ$6+(($AK$6-$AJ$6)/($AI$6-$AH$6))*(-$AH$6+Tabella1[[#This Row],[BUONI]]))</f>
        <v>0</v>
      </c>
      <c r="AB96" s="12">
        <f>IF(Tabella1[[#This Row],[QUALITA]]="",0,$AJ$7+(($AK$7-$AJ$7)/($AI$7-$AH$7))*(-$AH$7+Tabella1[[#This Row],[QUALITA]]))</f>
        <v>8</v>
      </c>
      <c r="AC96" s="12">
        <f>IF(Tabella1[[#This Row],[SIMPATIA]]="",0,$AJ$8+(($AK$8-$AJ$8)/($AI$8-$AH$8))*(-$AH$8+Tabella1[[#This Row],[SIMPATIA]]))</f>
        <v>6</v>
      </c>
      <c r="AD96" s="12">
        <f>IF(Tabella1[[#This Row],[LOCATION]]="",0,$AJ$9+(($AK$9-$AJ$9)/($AI$9-$AH$9))*(-$AH$9+Tabella1[[#This Row],[LOCATION]]))</f>
        <v>7</v>
      </c>
      <c r="AE96" s="75" t="s">
        <v>837</v>
      </c>
      <c r="AF96" s="73"/>
    </row>
    <row r="97" spans="1:32" ht="14.25" customHeight="1" x14ac:dyDescent="0.25">
      <c r="A97" s="19">
        <f>IFERROR(LARGE(Tabella1[VOTO],Tabella1[[#This Row],[N]]),"")</f>
        <v>1.182552849907831</v>
      </c>
      <c r="B97" s="18">
        <f>ROW(Tabella1[[#This Row],[NOME1]])-1</f>
        <v>96</v>
      </c>
      <c r="C97" s="95">
        <f>IFERROR(VLOOKUP(Tabella1[[#This Row],[VOTO]],Tabella1[[GRANDE]:[N]],2,FALSE),"")</f>
        <v>96</v>
      </c>
      <c r="D97" s="9" t="s">
        <v>414</v>
      </c>
      <c r="E97" s="9" t="s">
        <v>41</v>
      </c>
      <c r="F97" s="9" t="s">
        <v>46</v>
      </c>
      <c r="G97" s="109"/>
      <c r="H97" s="10"/>
      <c r="I97" s="105">
        <f>SQRT((UFF.X-Tabella1[[#This Row],[X]])^2+(UFF.Y-Tabella1[[#This Row],[Y]])^2)/1000</f>
        <v>0.80936580110602641</v>
      </c>
      <c r="J97" s="9"/>
      <c r="K97" s="9"/>
      <c r="L97" s="9"/>
      <c r="M97" s="9"/>
      <c r="N97" s="9"/>
      <c r="O97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1.182552849907831</v>
      </c>
      <c r="P97" s="11" t="s">
        <v>130</v>
      </c>
      <c r="Q97" s="67" t="s">
        <v>815</v>
      </c>
      <c r="R97" s="11"/>
      <c r="S97" s="34"/>
      <c r="T97" s="35">
        <v>0</v>
      </c>
      <c r="U97" s="20">
        <v>584561</v>
      </c>
      <c r="V97" s="20">
        <v>4999865</v>
      </c>
      <c r="W97" s="12">
        <f>IF(Tabella1[[#This Row],[PREZZO]]="",0,$AJ$2+(($AK$2-$AJ$2)/($AI$2-$AH$2))*(-$AH$2+Tabella1[[#This Row],[PREZZO]]))</f>
        <v>0</v>
      </c>
      <c r="X97" s="12">
        <f>IF(Tabella1[[#This Row],[RITORNO]]="",0,$AJ$3+(($AK$3-$AJ$3)/($AI$3/24-$AH$3/24))*(-$AH$3/24+Tabella1[[#This Row],[RITORNO]]))</f>
        <v>0</v>
      </c>
      <c r="Y97" s="12">
        <f>IF(Tabella1[[#This Row],[KM]]="",0,$AJ$4+(($AK$4-$AJ$4)/($AI$4-$AH$4))*(-$AH$4+Tabella1[[#This Row],[KM]]))</f>
        <v>9.4604227992626484</v>
      </c>
      <c r="Z97" s="14">
        <f>IF(Tabella1[[#This Row],[PARK]]="",0,$AJ$5+(($AK$5-$AJ$5)/($AI$5-$AH$5))*(-$AH$5+Tabella1[[#This Row],[PARK]]))</f>
        <v>0</v>
      </c>
      <c r="AA97" s="12">
        <f>IF(Tabella1[[#This Row],[BUONI]]="",0,$AJ$6+(($AK$6-$AJ$6)/($AI$6-$AH$6))*(-$AH$6+Tabella1[[#This Row],[BUONI]]))</f>
        <v>0</v>
      </c>
      <c r="AB97" s="12">
        <f>IF(Tabella1[[#This Row],[QUALITA]]="",0,$AJ$7+(($AK$7-$AJ$7)/($AI$7-$AH$7))*(-$AH$7+Tabella1[[#This Row],[QUALITA]]))</f>
        <v>0</v>
      </c>
      <c r="AC97" s="12">
        <f>IF(Tabella1[[#This Row],[SIMPATIA]]="",0,$AJ$8+(($AK$8-$AJ$8)/($AI$8-$AH$8))*(-$AH$8+Tabella1[[#This Row],[SIMPATIA]]))</f>
        <v>0</v>
      </c>
      <c r="AD97" s="12">
        <f>IF(Tabella1[[#This Row],[LOCATION]]="",0,$AJ$9+(($AK$9-$AJ$9)/($AI$9-$AH$9))*(-$AH$9+Tabella1[[#This Row],[LOCATION]]))</f>
        <v>0</v>
      </c>
      <c r="AE97" s="75" t="s">
        <v>415</v>
      </c>
      <c r="AF97" s="73"/>
    </row>
    <row r="98" spans="1:32" ht="14.25" customHeight="1" x14ac:dyDescent="0.25">
      <c r="A98" s="19">
        <f>IFERROR(LARGE(Tabella1[VOTO],Tabella1[[#This Row],[N]]),"")</f>
        <v>1.0843553837612314</v>
      </c>
      <c r="B98" s="18">
        <f>ROW(Tabella1[[#This Row],[NOME1]])-1</f>
        <v>97</v>
      </c>
      <c r="C98" s="95">
        <f>IFERROR(VLOOKUP(Tabella1[[#This Row],[VOTO]],Tabella1[[GRANDE]:[N]],2,FALSE),"")</f>
        <v>97</v>
      </c>
      <c r="D98" s="9" t="s">
        <v>708</v>
      </c>
      <c r="E98" s="9" t="s">
        <v>37</v>
      </c>
      <c r="F98" s="9" t="s">
        <v>229</v>
      </c>
      <c r="G98" s="109"/>
      <c r="H98" s="10"/>
      <c r="I98" s="105">
        <f>SQRT((UFF.X-Tabella1[[#This Row],[X]])^2+(UFF.Y-Tabella1[[#This Row],[Y]])^2)/1000</f>
        <v>1.9877353948652219</v>
      </c>
      <c r="J98" s="9"/>
      <c r="K98" s="9"/>
      <c r="L98" s="9"/>
      <c r="M98" s="9"/>
      <c r="N98" s="9"/>
      <c r="O9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1.0843553837612314</v>
      </c>
      <c r="P98" s="11" t="s">
        <v>130</v>
      </c>
      <c r="Q98" s="67" t="s">
        <v>416</v>
      </c>
      <c r="R98" s="11"/>
      <c r="S98" s="19"/>
      <c r="T98" s="35">
        <v>0</v>
      </c>
      <c r="U98" s="20">
        <v>582500</v>
      </c>
      <c r="V98" s="20">
        <v>4998023</v>
      </c>
      <c r="W98" s="12">
        <f>IF(Tabella1[[#This Row],[PREZZO]]="",0,$AJ$2+(($AK$2-$AJ$2)/($AI$2-$AH$2))*(-$AH$2+Tabella1[[#This Row],[PREZZO]]))</f>
        <v>0</v>
      </c>
      <c r="X98" s="12">
        <f>IF(Tabella1[[#This Row],[RITORNO]]="",0,$AJ$3+(($AK$3-$AJ$3)/($AI$3/24-$AH$3/24))*(-$AH$3/24+Tabella1[[#This Row],[RITORNO]]))</f>
        <v>0</v>
      </c>
      <c r="Y98" s="12">
        <f>IF(Tabella1[[#This Row],[KM]]="",0,$AJ$4+(($AK$4-$AJ$4)/($AI$4-$AH$4))*(-$AH$4+Tabella1[[#This Row],[KM]]))</f>
        <v>8.6748430700898513</v>
      </c>
      <c r="Z98" s="14">
        <f>IF(Tabella1[[#This Row],[PARK]]="",0,$AJ$5+(($AK$5-$AJ$5)/($AI$5-$AH$5))*(-$AH$5+Tabella1[[#This Row],[PARK]]))</f>
        <v>0</v>
      </c>
      <c r="AA98" s="12">
        <f>IF(Tabella1[[#This Row],[BUONI]]="",0,$AJ$6+(($AK$6-$AJ$6)/($AI$6-$AH$6))*(-$AH$6+Tabella1[[#This Row],[BUONI]]))</f>
        <v>0</v>
      </c>
      <c r="AB98" s="12">
        <f>IF(Tabella1[[#This Row],[QUALITA]]="",0,$AJ$7+(($AK$7-$AJ$7)/($AI$7-$AH$7))*(-$AH$7+Tabella1[[#This Row],[QUALITA]]))</f>
        <v>0</v>
      </c>
      <c r="AC98" s="12">
        <f>IF(Tabella1[[#This Row],[SIMPATIA]]="",0,$AJ$8+(($AK$8-$AJ$8)/($AI$8-$AH$8))*(-$AH$8+Tabella1[[#This Row],[SIMPATIA]]))</f>
        <v>0</v>
      </c>
      <c r="AD98" s="12">
        <f>IF(Tabella1[[#This Row],[LOCATION]]="",0,$AJ$9+(($AK$9-$AJ$9)/($AI$9-$AH$9))*(-$AH$9+Tabella1[[#This Row],[LOCATION]]))</f>
        <v>0</v>
      </c>
      <c r="AE98" s="75" t="s">
        <v>417</v>
      </c>
      <c r="AF98" s="73"/>
    </row>
    <row r="99" spans="1:32" ht="14.25" customHeight="1" x14ac:dyDescent="0.25">
      <c r="A99" s="19">
        <f>IFERROR(LARGE(Tabella1[VOTO],Tabella1[[#This Row],[N]]),"")</f>
        <v>1.0805916254837307</v>
      </c>
      <c r="B99" s="8">
        <f>ROW(Tabella1[[#This Row],[NOME1]])-1</f>
        <v>98</v>
      </c>
      <c r="C99" s="96">
        <f>IFERROR(VLOOKUP(Tabella1[[#This Row],[VOTO]],Tabella1[[GRANDE]:[N]],2,FALSE),"")</f>
        <v>98</v>
      </c>
      <c r="D99" s="9" t="s">
        <v>722</v>
      </c>
      <c r="E99" s="9" t="s">
        <v>37</v>
      </c>
      <c r="F99" s="9" t="s">
        <v>170</v>
      </c>
      <c r="G99" s="109"/>
      <c r="H99" s="10"/>
      <c r="I99" s="105">
        <f>SQRT((UFF.X-Tabella1[[#This Row],[X]])^2+(UFF.Y-Tabella1[[#This Row],[Y]])^2)/1000</f>
        <v>2.0329004941952307</v>
      </c>
      <c r="J99" s="9"/>
      <c r="K99" s="9"/>
      <c r="L99" s="9"/>
      <c r="M99" s="9"/>
      <c r="N99" s="9"/>
      <c r="O9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1.0805916254837307</v>
      </c>
      <c r="P99" s="11" t="s">
        <v>169</v>
      </c>
      <c r="Q99" s="67" t="s">
        <v>318</v>
      </c>
      <c r="R99" s="11"/>
      <c r="S99" s="9"/>
      <c r="T99" s="35">
        <v>0</v>
      </c>
      <c r="U99" s="13">
        <v>582900.97</v>
      </c>
      <c r="V99" s="13">
        <v>4997558.28</v>
      </c>
      <c r="W99" s="12">
        <f>IF(Tabella1[[#This Row],[PREZZO]]="",0,$AJ$2+(($AK$2-$AJ$2)/($AI$2-$AH$2))*(-$AH$2+Tabella1[[#This Row],[PREZZO]]))</f>
        <v>0</v>
      </c>
      <c r="X99" s="12">
        <f>IF(Tabella1[[#This Row],[RITORNO]]="",0,$AJ$3+(($AK$3-$AJ$3)/($AI$3/24-$AH$3/24))*(-$AH$3/24+Tabella1[[#This Row],[RITORNO]]))</f>
        <v>0</v>
      </c>
      <c r="Y99" s="12">
        <f>IF(Tabella1[[#This Row],[KM]]="",0,$AJ$4+(($AK$4-$AJ$4)/($AI$4-$AH$4))*(-$AH$4+Tabella1[[#This Row],[KM]]))</f>
        <v>8.6447330038698453</v>
      </c>
      <c r="Z99" s="14">
        <f>IF(Tabella1[[#This Row],[PARK]]="",0,$AJ$5+(($AK$5-$AJ$5)/($AI$5-$AH$5))*(-$AH$5+Tabella1[[#This Row],[PARK]]))</f>
        <v>0</v>
      </c>
      <c r="AA99" s="12">
        <f>IF(Tabella1[[#This Row],[BUONI]]="",0,$AJ$6+(($AK$6-$AJ$6)/($AI$6-$AH$6))*(-$AH$6+Tabella1[[#This Row],[BUONI]]))</f>
        <v>0</v>
      </c>
      <c r="AB99" s="12">
        <f>IF(Tabella1[[#This Row],[QUALITA]]="",0,$AJ$7+(($AK$7-$AJ$7)/($AI$7-$AH$7))*(-$AH$7+Tabella1[[#This Row],[QUALITA]]))</f>
        <v>0</v>
      </c>
      <c r="AC99" s="12">
        <f>IF(Tabella1[[#This Row],[SIMPATIA]]="",0,$AJ$8+(($AK$8-$AJ$8)/($AI$8-$AH$8))*(-$AH$8+Tabella1[[#This Row],[SIMPATIA]]))</f>
        <v>0</v>
      </c>
      <c r="AD99" s="12">
        <f>IF(Tabella1[[#This Row],[LOCATION]]="",0,$AJ$9+(($AK$9-$AJ$9)/($AI$9-$AH$9))*(-$AH$9+Tabella1[[#This Row],[LOCATION]]))</f>
        <v>0</v>
      </c>
      <c r="AE99" s="75" t="s">
        <v>869</v>
      </c>
      <c r="AF99" s="73"/>
    </row>
    <row r="100" spans="1:32" ht="14.25" customHeight="1" x14ac:dyDescent="0.25">
      <c r="A100" s="19">
        <f>IFERROR(LARGE(Tabella1[VOTO],Tabella1[[#This Row],[N]]),"")</f>
        <v>1.0714894967823279</v>
      </c>
      <c r="B100" s="8">
        <f>ROW(Tabella1[[#This Row],[NOME1]])-1</f>
        <v>99</v>
      </c>
      <c r="C100" s="96">
        <f>IFERROR(VLOOKUP(Tabella1[[#This Row],[VOTO]],Tabella1[[GRANDE]:[N]],2,FALSE),"")</f>
        <v>99</v>
      </c>
      <c r="D100" s="9" t="s">
        <v>687</v>
      </c>
      <c r="E100" s="9" t="s">
        <v>37</v>
      </c>
      <c r="F100" s="9" t="s">
        <v>46</v>
      </c>
      <c r="G100" s="109"/>
      <c r="H100" s="10"/>
      <c r="I100" s="105">
        <f>SQRT((UFF.X-Tabella1[[#This Row],[X]])^2+(UFF.Y-Tabella1[[#This Row],[Y]])^2)/1000</f>
        <v>2.1421260386120644</v>
      </c>
      <c r="J100" s="9"/>
      <c r="K100" s="9"/>
      <c r="L100" s="9"/>
      <c r="M100" s="9"/>
      <c r="N100" s="9"/>
      <c r="O10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1.0714894967823279</v>
      </c>
      <c r="P100" s="11" t="s">
        <v>130</v>
      </c>
      <c r="Q100" s="67" t="s">
        <v>846</v>
      </c>
      <c r="R100" s="11"/>
      <c r="S100" s="9"/>
      <c r="T100" s="35">
        <v>0</v>
      </c>
      <c r="U100" s="13">
        <v>581985.38</v>
      </c>
      <c r="V100" s="13">
        <v>4998880.53</v>
      </c>
      <c r="W100" s="12">
        <f>IF(Tabella1[[#This Row],[PREZZO]]="",0,$AJ$2+(($AK$2-$AJ$2)/($AI$2-$AH$2))*(-$AH$2+Tabella1[[#This Row],[PREZZO]]))</f>
        <v>0</v>
      </c>
      <c r="X100" s="12">
        <f>IF(Tabella1[[#This Row],[RITORNO]]="",0,$AJ$3+(($AK$3-$AJ$3)/($AI$3/24-$AH$3/24))*(-$AH$3/24+Tabella1[[#This Row],[RITORNO]]))</f>
        <v>0</v>
      </c>
      <c r="Y100" s="12">
        <f>IF(Tabella1[[#This Row],[KM]]="",0,$AJ$4+(($AK$4-$AJ$4)/($AI$4-$AH$4))*(-$AH$4+Tabella1[[#This Row],[KM]]))</f>
        <v>8.5719159742586228</v>
      </c>
      <c r="Z100" s="14">
        <f>IF(Tabella1[[#This Row],[PARK]]="",0,$AJ$5+(($AK$5-$AJ$5)/($AI$5-$AH$5))*(-$AH$5+Tabella1[[#This Row],[PARK]]))</f>
        <v>0</v>
      </c>
      <c r="AA100" s="12">
        <f>IF(Tabella1[[#This Row],[BUONI]]="",0,$AJ$6+(($AK$6-$AJ$6)/($AI$6-$AH$6))*(-$AH$6+Tabella1[[#This Row],[BUONI]]))</f>
        <v>0</v>
      </c>
      <c r="AB100" s="12">
        <f>IF(Tabella1[[#This Row],[QUALITA]]="",0,$AJ$7+(($AK$7-$AJ$7)/($AI$7-$AH$7))*(-$AH$7+Tabella1[[#This Row],[QUALITA]]))</f>
        <v>0</v>
      </c>
      <c r="AC100" s="12">
        <f>IF(Tabella1[[#This Row],[SIMPATIA]]="",0,$AJ$8+(($AK$8-$AJ$8)/($AI$8-$AH$8))*(-$AH$8+Tabella1[[#This Row],[SIMPATIA]]))</f>
        <v>0</v>
      </c>
      <c r="AD100" s="12">
        <f>IF(Tabella1[[#This Row],[LOCATION]]="",0,$AJ$9+(($AK$9-$AJ$9)/($AI$9-$AH$9))*(-$AH$9+Tabella1[[#This Row],[LOCATION]]))</f>
        <v>0</v>
      </c>
      <c r="AE100" s="75" t="s">
        <v>845</v>
      </c>
      <c r="AF100" s="73"/>
    </row>
    <row r="101" spans="1:32" ht="14.25" customHeight="1" x14ac:dyDescent="0.25">
      <c r="A101" s="28">
        <f>IFERROR(LARGE(Tabella1[VOTO],Tabella1[[#This Row],[N]]),"")</f>
        <v>1.0681376245313201</v>
      </c>
      <c r="B101" s="33">
        <f>ROW(Tabella1[[#This Row],[NOME1]])-1</f>
        <v>100</v>
      </c>
      <c r="C101" s="97">
        <f>IFERROR(VLOOKUP(Tabella1[[#This Row],[VOTO]],Tabella1[[GRANDE]:[N]],2,FALSE),"")</f>
        <v>100</v>
      </c>
      <c r="D101" s="25" t="s">
        <v>518</v>
      </c>
      <c r="E101" s="25" t="s">
        <v>87</v>
      </c>
      <c r="F101" s="25" t="s">
        <v>519</v>
      </c>
      <c r="G101" s="110"/>
      <c r="H101" s="26"/>
      <c r="I101" s="105">
        <f>SQRT((UFF.X-Tabella1[[#This Row],[X]])^2+(UFF.Y-Tabella1[[#This Row],[Y]])^2)/1000</f>
        <v>2.1823485056241587</v>
      </c>
      <c r="J101" s="25"/>
      <c r="K101" s="25"/>
      <c r="L101" s="25"/>
      <c r="M101" s="25"/>
      <c r="N101" s="25"/>
      <c r="O101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1.0681376245313201</v>
      </c>
      <c r="P101" s="27" t="s">
        <v>166</v>
      </c>
      <c r="Q101" s="68" t="s">
        <v>7</v>
      </c>
      <c r="R101" s="27"/>
      <c r="S101" s="25"/>
      <c r="T101" s="36">
        <v>0</v>
      </c>
      <c r="U101" s="29">
        <v>582335</v>
      </c>
      <c r="V101" s="29">
        <v>4997919</v>
      </c>
      <c r="W101" s="30">
        <f>IF(Tabella1[[#This Row],[PREZZO]]="",0,$AJ$2+(($AK$2-$AJ$2)/($AI$2-$AH$2))*(-$AH$2+Tabella1[[#This Row],[PREZZO]]))</f>
        <v>0</v>
      </c>
      <c r="X101" s="30">
        <f>IF(Tabella1[[#This Row],[RITORNO]]="",0,$AJ$3+(($AK$3-$AJ$3)/($AI$3/24-$AH$3/24))*(-$AH$3/24+Tabella1[[#This Row],[RITORNO]]))</f>
        <v>0</v>
      </c>
      <c r="Y101" s="30">
        <f>IF(Tabella1[[#This Row],[KM]]="",0,$AJ$4+(($AK$4-$AJ$4)/($AI$4-$AH$4))*(-$AH$4+Tabella1[[#This Row],[KM]]))</f>
        <v>8.5451009962505609</v>
      </c>
      <c r="Z101" s="31">
        <f>IF(Tabella1[[#This Row],[PARK]]="",0,$AJ$5+(($AK$5-$AJ$5)/($AI$5-$AH$5))*(-$AH$5+Tabella1[[#This Row],[PARK]]))</f>
        <v>0</v>
      </c>
      <c r="AA101" s="30">
        <f>IF(Tabella1[[#This Row],[BUONI]]="",0,$AJ$6+(($AK$6-$AJ$6)/($AI$6-$AH$6))*(-$AH$6+Tabella1[[#This Row],[BUONI]]))</f>
        <v>0</v>
      </c>
      <c r="AB101" s="30">
        <f>IF(Tabella1[[#This Row],[QUALITA]]="",0,$AJ$7+(($AK$7-$AJ$7)/($AI$7-$AH$7))*(-$AH$7+Tabella1[[#This Row],[QUALITA]]))</f>
        <v>0</v>
      </c>
      <c r="AC101" s="30">
        <f>IF(Tabella1[[#This Row],[SIMPATIA]]="",0,$AJ$8+(($AK$8-$AJ$8)/($AI$8-$AH$8))*(-$AH$8+Tabella1[[#This Row],[SIMPATIA]]))</f>
        <v>0</v>
      </c>
      <c r="AD101" s="30">
        <f>IF(Tabella1[[#This Row],[LOCATION]]="",0,$AJ$9+(($AK$9-$AJ$9)/($AI$9-$AH$9))*(-$AH$9+Tabella1[[#This Row],[LOCATION]]))</f>
        <v>0</v>
      </c>
      <c r="AE101" s="75" t="s">
        <v>520</v>
      </c>
      <c r="AF101" s="73"/>
    </row>
    <row r="102" spans="1:32" ht="14.25" customHeight="1" x14ac:dyDescent="0.25">
      <c r="A102" s="28">
        <f>IFERROR(LARGE(Tabella1[VOTO],Tabella1[[#This Row],[N]]),"")</f>
        <v>1.0346866140737427</v>
      </c>
      <c r="B102" s="33">
        <f>ROW(Tabella1[[#This Row],[NOME1]])-1</f>
        <v>101</v>
      </c>
      <c r="C102" s="97">
        <f>IFERROR(VLOOKUP(Tabella1[[#This Row],[VOTO]],Tabella1[[GRANDE]:[N]],2,FALSE),"")</f>
        <v>101</v>
      </c>
      <c r="D102" s="25" t="s">
        <v>34</v>
      </c>
      <c r="E102" s="25" t="s">
        <v>34</v>
      </c>
      <c r="F102" s="25" t="s">
        <v>95</v>
      </c>
      <c r="G102" s="110"/>
      <c r="H102" s="10"/>
      <c r="I102" s="105">
        <f>SQRT((UFF.X-Tabella1[[#This Row],[X]])^2+(UFF.Y-Tabella1[[#This Row],[Y]])^2)/1000</f>
        <v>2.583760631115088</v>
      </c>
      <c r="J102" s="25"/>
      <c r="K102" s="25"/>
      <c r="L102" s="25"/>
      <c r="M102" s="25"/>
      <c r="N102" s="25"/>
      <c r="O102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1.0346866140737427</v>
      </c>
      <c r="P102" s="27" t="s">
        <v>7</v>
      </c>
      <c r="Q102" s="68" t="s">
        <v>7</v>
      </c>
      <c r="R102" s="27"/>
      <c r="S102" s="25"/>
      <c r="T102" s="36">
        <v>0</v>
      </c>
      <c r="U102" s="29">
        <v>581655.35</v>
      </c>
      <c r="V102" s="29">
        <v>4998372.42</v>
      </c>
      <c r="W102" s="30">
        <f>IF(Tabella1[[#This Row],[PREZZO]]="",0,$AJ$2+(($AK$2-$AJ$2)/($AI$2-$AH$2))*(-$AH$2+Tabella1[[#This Row],[PREZZO]]))</f>
        <v>0</v>
      </c>
      <c r="X102" s="30">
        <f>IF(Tabella1[[#This Row],[RITORNO]]="",0,$AJ$3+(($AK$3-$AJ$3)/($AI$3/24-$AH$3/24))*(-$AH$3/24+Tabella1[[#This Row],[RITORNO]]))</f>
        <v>0</v>
      </c>
      <c r="Y102" s="30">
        <f>IF(Tabella1[[#This Row],[KM]]="",0,$AJ$4+(($AK$4-$AJ$4)/($AI$4-$AH$4))*(-$AH$4+Tabella1[[#This Row],[KM]]))</f>
        <v>8.2774929125899419</v>
      </c>
      <c r="Z102" s="31">
        <f>IF(Tabella1[[#This Row],[PARK]]="",0,$AJ$5+(($AK$5-$AJ$5)/($AI$5-$AH$5))*(-$AH$5+Tabella1[[#This Row],[PARK]]))</f>
        <v>0</v>
      </c>
      <c r="AA102" s="30">
        <f>IF(Tabella1[[#This Row],[BUONI]]="",0,$AJ$6+(($AK$6-$AJ$6)/($AI$6-$AH$6))*(-$AH$6+Tabella1[[#This Row],[BUONI]]))</f>
        <v>0</v>
      </c>
      <c r="AB102" s="30">
        <f>IF(Tabella1[[#This Row],[QUALITA]]="",0,$AJ$7+(($AK$7-$AJ$7)/($AI$7-$AH$7))*(-$AH$7+Tabella1[[#This Row],[QUALITA]]))</f>
        <v>0</v>
      </c>
      <c r="AC102" s="30">
        <f>IF(Tabella1[[#This Row],[SIMPATIA]]="",0,$AJ$8+(($AK$8-$AJ$8)/($AI$8-$AH$8))*(-$AH$8+Tabella1[[#This Row],[SIMPATIA]]))</f>
        <v>0</v>
      </c>
      <c r="AD102" s="30">
        <f>IF(Tabella1[[#This Row],[LOCATION]]="",0,$AJ$9+(($AK$9-$AJ$9)/($AI$9-$AH$9))*(-$AH$9+Tabella1[[#This Row],[LOCATION]]))</f>
        <v>0</v>
      </c>
      <c r="AE102" s="12" t="s">
        <v>7</v>
      </c>
      <c r="AF102" s="73"/>
    </row>
    <row r="103" spans="1:32" ht="14.25" customHeight="1" x14ac:dyDescent="0.25">
      <c r="A103" s="28">
        <f>IFERROR(LARGE(Tabella1[VOTO],Tabella1[[#This Row],[N]]),"")</f>
        <v>1.032514493514505</v>
      </c>
      <c r="B103" s="33">
        <f>ROW(Tabella1[[#This Row],[NOME1]])-1</f>
        <v>102</v>
      </c>
      <c r="C103" s="97">
        <f>IFERROR(VLOOKUP(Tabella1[[#This Row],[VOTO]],Tabella1[[GRANDE]:[N]],2,FALSE),"")</f>
        <v>102</v>
      </c>
      <c r="D103" s="25" t="s">
        <v>364</v>
      </c>
      <c r="E103" s="25" t="s">
        <v>365</v>
      </c>
      <c r="F103" s="25" t="s">
        <v>47</v>
      </c>
      <c r="G103" s="110"/>
      <c r="H103" s="26"/>
      <c r="I103" s="105">
        <f>SQRT((UFF.X-Tabella1[[#This Row],[X]])^2+(UFF.Y-Tabella1[[#This Row],[Y]])^2)/1000</f>
        <v>2.6098260778259399</v>
      </c>
      <c r="J103" s="25"/>
      <c r="K103" s="25"/>
      <c r="L103" s="25"/>
      <c r="M103" s="25"/>
      <c r="N103" s="25"/>
      <c r="O10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1.032514493514505</v>
      </c>
      <c r="P103" s="27" t="s">
        <v>130</v>
      </c>
      <c r="Q103" s="68" t="s">
        <v>803</v>
      </c>
      <c r="R103" s="27"/>
      <c r="S103" s="94"/>
      <c r="T103" s="36">
        <v>0</v>
      </c>
      <c r="U103" s="29">
        <v>586342.18000000005</v>
      </c>
      <c r="V103" s="29">
        <v>5000539.29</v>
      </c>
      <c r="W103" s="30">
        <f>IF(Tabella1[[#This Row],[PREZZO]]="",0,$AJ$2+(($AK$2-$AJ$2)/($AI$2-$AH$2))*(-$AH$2+Tabella1[[#This Row],[PREZZO]]))</f>
        <v>0</v>
      </c>
      <c r="X103" s="30">
        <f>IF(Tabella1[[#This Row],[RITORNO]]="",0,$AJ$3+(($AK$3-$AJ$3)/($AI$3/24-$AH$3/24))*(-$AH$3/24+Tabella1[[#This Row],[RITORNO]]))</f>
        <v>0</v>
      </c>
      <c r="Y103" s="30">
        <f>IF(Tabella1[[#This Row],[KM]]="",0,$AJ$4+(($AK$4-$AJ$4)/($AI$4-$AH$4))*(-$AH$4+Tabella1[[#This Row],[KM]]))</f>
        <v>8.2601159481160398</v>
      </c>
      <c r="Z103" s="31">
        <f>IF(Tabella1[[#This Row],[PARK]]="",0,$AJ$5+(($AK$5-$AJ$5)/($AI$5-$AH$5))*(-$AH$5+Tabella1[[#This Row],[PARK]]))</f>
        <v>0</v>
      </c>
      <c r="AA103" s="30">
        <f>IF(Tabella1[[#This Row],[BUONI]]="",0,$AJ$6+(($AK$6-$AJ$6)/($AI$6-$AH$6))*(-$AH$6+Tabella1[[#This Row],[BUONI]]))</f>
        <v>0</v>
      </c>
      <c r="AB103" s="30">
        <f>IF(Tabella1[[#This Row],[QUALITA]]="",0,$AJ$7+(($AK$7-$AJ$7)/($AI$7-$AH$7))*(-$AH$7+Tabella1[[#This Row],[QUALITA]]))</f>
        <v>0</v>
      </c>
      <c r="AC103" s="30">
        <f>IF(Tabella1[[#This Row],[SIMPATIA]]="",0,$AJ$8+(($AK$8-$AJ$8)/($AI$8-$AH$8))*(-$AH$8+Tabella1[[#This Row],[SIMPATIA]]))</f>
        <v>0</v>
      </c>
      <c r="AD103" s="30">
        <f>IF(Tabella1[[#This Row],[LOCATION]]="",0,$AJ$9+(($AK$9-$AJ$9)/($AI$9-$AH$9))*(-$AH$9+Tabella1[[#This Row],[LOCATION]]))</f>
        <v>0</v>
      </c>
      <c r="AE103" s="75" t="s">
        <v>802</v>
      </c>
      <c r="AF103" s="73"/>
    </row>
    <row r="104" spans="1:32" ht="14.25" customHeight="1" x14ac:dyDescent="0.25">
      <c r="A104" s="28">
        <f>IFERROR(LARGE(Tabella1[VOTO],Tabella1[[#This Row],[N]]),"")</f>
        <v>1.0310675364156536</v>
      </c>
      <c r="B104" s="24">
        <f>ROW(Tabella1[[#This Row],[NOME1]])-1</f>
        <v>103</v>
      </c>
      <c r="C104" s="98">
        <f>IFERROR(VLOOKUP(Tabella1[[#This Row],[VOTO]],Tabella1[[GRANDE]:[N]],2,FALSE),"")</f>
        <v>103</v>
      </c>
      <c r="D104" s="25" t="s">
        <v>391</v>
      </c>
      <c r="E104" s="25" t="s">
        <v>34</v>
      </c>
      <c r="F104" s="25" t="s">
        <v>46</v>
      </c>
      <c r="G104" s="110"/>
      <c r="H104" s="26"/>
      <c r="I104" s="105">
        <f>SQRT((UFF.X-Tabella1[[#This Row],[X]])^2+(UFF.Y-Tabella1[[#This Row],[Y]])^2)/1000</f>
        <v>2.6271895630121551</v>
      </c>
      <c r="J104" s="25"/>
      <c r="K104" s="25"/>
      <c r="L104" s="25"/>
      <c r="M104" s="25"/>
      <c r="N104" s="25"/>
      <c r="O10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1.0310675364156536</v>
      </c>
      <c r="P104" s="27" t="s">
        <v>130</v>
      </c>
      <c r="Q104" s="68" t="s">
        <v>836</v>
      </c>
      <c r="R104" s="27"/>
      <c r="S104" s="28"/>
      <c r="T104" s="36">
        <v>0</v>
      </c>
      <c r="U104" s="32">
        <v>586426</v>
      </c>
      <c r="V104" s="32">
        <v>5000426</v>
      </c>
      <c r="W104" s="30">
        <f>IF(Tabella1[[#This Row],[PREZZO]]="",0,$AJ$2+(($AK$2-$AJ$2)/($AI$2-$AH$2))*(-$AH$2+Tabella1[[#This Row],[PREZZO]]))</f>
        <v>0</v>
      </c>
      <c r="X104" s="30">
        <f>IF(Tabella1[[#This Row],[RITORNO]]="",0,$AJ$3+(($AK$3-$AJ$3)/($AI$3/24-$AH$3/24))*(-$AH$3/24+Tabella1[[#This Row],[RITORNO]]))</f>
        <v>0</v>
      </c>
      <c r="Y104" s="30">
        <f>IF(Tabella1[[#This Row],[KM]]="",0,$AJ$4+(($AK$4-$AJ$4)/($AI$4-$AH$4))*(-$AH$4+Tabella1[[#This Row],[KM]]))</f>
        <v>8.248540291325229</v>
      </c>
      <c r="Z104" s="31">
        <f>IF(Tabella1[[#This Row],[PARK]]="",0,$AJ$5+(($AK$5-$AJ$5)/($AI$5-$AH$5))*(-$AH$5+Tabella1[[#This Row],[PARK]]))</f>
        <v>0</v>
      </c>
      <c r="AA104" s="30">
        <f>IF(Tabella1[[#This Row],[BUONI]]="",0,$AJ$6+(($AK$6-$AJ$6)/($AI$6-$AH$6))*(-$AH$6+Tabella1[[#This Row],[BUONI]]))</f>
        <v>0</v>
      </c>
      <c r="AB104" s="30">
        <f>IF(Tabella1[[#This Row],[QUALITA]]="",0,$AJ$7+(($AK$7-$AJ$7)/($AI$7-$AH$7))*(-$AH$7+Tabella1[[#This Row],[QUALITA]]))</f>
        <v>0</v>
      </c>
      <c r="AC104" s="30">
        <f>IF(Tabella1[[#This Row],[SIMPATIA]]="",0,$AJ$8+(($AK$8-$AJ$8)/($AI$8-$AH$8))*(-$AH$8+Tabella1[[#This Row],[SIMPATIA]]))</f>
        <v>0</v>
      </c>
      <c r="AD104" s="30">
        <f>IF(Tabella1[[#This Row],[LOCATION]]="",0,$AJ$9+(($AK$9-$AJ$9)/($AI$9-$AH$9))*(-$AH$9+Tabella1[[#This Row],[LOCATION]]))</f>
        <v>0</v>
      </c>
      <c r="AE104" s="75" t="s">
        <v>835</v>
      </c>
      <c r="AF104" s="73"/>
    </row>
    <row r="105" spans="1:32" ht="14.25" customHeight="1" x14ac:dyDescent="0.25">
      <c r="A105" s="28">
        <f>IFERROR(LARGE(Tabella1[VOTO],Tabella1[[#This Row],[N]]),"")</f>
        <v>1.0303391977262315</v>
      </c>
      <c r="B105" s="33">
        <f>ROW(Tabella1[[#This Row],[NOME1]])-1</f>
        <v>104</v>
      </c>
      <c r="C105" s="97">
        <f>IFERROR(VLOOKUP(Tabella1[[#This Row],[VOTO]],Tabella1[[GRANDE]:[N]],2,FALSE),"")</f>
        <v>104</v>
      </c>
      <c r="D105" s="25" t="s">
        <v>899</v>
      </c>
      <c r="E105" s="25" t="s">
        <v>34</v>
      </c>
      <c r="F105" s="25" t="s">
        <v>102</v>
      </c>
      <c r="G105" s="110"/>
      <c r="H105" s="26"/>
      <c r="I105" s="105">
        <f>SQRT((UFF.X-Tabella1[[#This Row],[X]])^2+(UFF.Y-Tabella1[[#This Row],[Y]])^2)/1000</f>
        <v>2.6359296272852202</v>
      </c>
      <c r="J105" s="25"/>
      <c r="K105" s="25"/>
      <c r="L105" s="25"/>
      <c r="M105" s="25"/>
      <c r="N105" s="25"/>
      <c r="O105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1.0303391977262315</v>
      </c>
      <c r="P105" s="27" t="s">
        <v>166</v>
      </c>
      <c r="Q105" s="68" t="s">
        <v>900</v>
      </c>
      <c r="R105" s="27"/>
      <c r="S105" s="25"/>
      <c r="T105" s="36">
        <v>0</v>
      </c>
      <c r="U105" s="29">
        <v>581469</v>
      </c>
      <c r="V105" s="29">
        <v>4999267</v>
      </c>
      <c r="W105" s="30">
        <f>IF(Tabella1[[#This Row],[PREZZO]]="",0,$AJ$2+(($AK$2-$AJ$2)/($AI$2-$AH$2))*(-$AH$2+Tabella1[[#This Row],[PREZZO]]))</f>
        <v>0</v>
      </c>
      <c r="X105" s="30">
        <f>IF(Tabella1[[#This Row],[RITORNO]]="",0,$AJ$3+(($AK$3-$AJ$3)/($AI$3/24-$AH$3/24))*(-$AH$3/24+Tabella1[[#This Row],[RITORNO]]))</f>
        <v>0</v>
      </c>
      <c r="Y105" s="30">
        <f>IF(Tabella1[[#This Row],[KM]]="",0,$AJ$4+(($AK$4-$AJ$4)/($AI$4-$AH$4))*(-$AH$4+Tabella1[[#This Row],[KM]]))</f>
        <v>8.242713581809852</v>
      </c>
      <c r="Z105" s="31">
        <f>IF(Tabella1[[#This Row],[PARK]]="",0,$AJ$5+(($AK$5-$AJ$5)/($AI$5-$AH$5))*(-$AH$5+Tabella1[[#This Row],[PARK]]))</f>
        <v>0</v>
      </c>
      <c r="AA105" s="30">
        <f>IF(Tabella1[[#This Row],[BUONI]]="",0,$AJ$6+(($AK$6-$AJ$6)/($AI$6-$AH$6))*(-$AH$6+Tabella1[[#This Row],[BUONI]]))</f>
        <v>0</v>
      </c>
      <c r="AB105" s="30">
        <f>IF(Tabella1[[#This Row],[QUALITA]]="",0,$AJ$7+(($AK$7-$AJ$7)/($AI$7-$AH$7))*(-$AH$7+Tabella1[[#This Row],[QUALITA]]))</f>
        <v>0</v>
      </c>
      <c r="AC105" s="30">
        <f>IF(Tabella1[[#This Row],[SIMPATIA]]="",0,$AJ$8+(($AK$8-$AJ$8)/($AI$8-$AH$8))*(-$AH$8+Tabella1[[#This Row],[SIMPATIA]]))</f>
        <v>0</v>
      </c>
      <c r="AD105" s="30">
        <f>IF(Tabella1[[#This Row],[LOCATION]]="",0,$AJ$9+(($AK$9-$AJ$9)/($AI$9-$AH$9))*(-$AH$9+Tabella1[[#This Row],[LOCATION]]))</f>
        <v>0</v>
      </c>
      <c r="AE105" s="75" t="s">
        <v>901</v>
      </c>
      <c r="AF105" s="73"/>
    </row>
    <row r="106" spans="1:32" ht="14.25" customHeight="1" x14ac:dyDescent="0.25">
      <c r="A106" s="28">
        <f>IFERROR(LARGE(Tabella1[VOTO],Tabella1[[#This Row],[N]]),"")</f>
        <v>1.0257864980772962</v>
      </c>
      <c r="B106" s="33">
        <f>ROW(Tabella1[[#This Row],[NOME1]])-1</f>
        <v>105</v>
      </c>
      <c r="C106" s="97">
        <f>IFERROR(VLOOKUP(Tabella1[[#This Row],[VOTO]],Tabella1[[GRANDE]:[N]],2,FALSE),"")</f>
        <v>105</v>
      </c>
      <c r="D106" s="25" t="s">
        <v>681</v>
      </c>
      <c r="E106" s="9" t="s">
        <v>35</v>
      </c>
      <c r="F106" s="25" t="s">
        <v>98</v>
      </c>
      <c r="G106" s="110"/>
      <c r="H106" s="26"/>
      <c r="I106" s="105">
        <f>SQRT((UFF.X-Tabella1[[#This Row],[X]])^2+(UFF.Y-Tabella1[[#This Row],[Y]])^2)/1000</f>
        <v>2.6905620230724443</v>
      </c>
      <c r="J106" s="25"/>
      <c r="K106" s="25"/>
      <c r="L106" s="25"/>
      <c r="M106" s="25"/>
      <c r="N106" s="25"/>
      <c r="O106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1.0257864980772962</v>
      </c>
      <c r="P106" s="27" t="s">
        <v>825</v>
      </c>
      <c r="Q106" s="68" t="s">
        <v>824</v>
      </c>
      <c r="R106" s="27"/>
      <c r="S106" s="25"/>
      <c r="T106" s="36">
        <v>0</v>
      </c>
      <c r="U106" s="29">
        <v>581414.80000000005</v>
      </c>
      <c r="V106" s="29">
        <v>4999282.5999999996</v>
      </c>
      <c r="W106" s="30">
        <f>IF(Tabella1[[#This Row],[PREZZO]]="",0,$AJ$2+(($AK$2-$AJ$2)/($AI$2-$AH$2))*(-$AH$2+Tabella1[[#This Row],[PREZZO]]))</f>
        <v>0</v>
      </c>
      <c r="X106" s="30">
        <f>IF(Tabella1[[#This Row],[RITORNO]]="",0,$AJ$3+(($AK$3-$AJ$3)/($AI$3/24-$AH$3/24))*(-$AH$3/24+Tabella1[[#This Row],[RITORNO]]))</f>
        <v>0</v>
      </c>
      <c r="Y106" s="30">
        <f>IF(Tabella1[[#This Row],[KM]]="",0,$AJ$4+(($AK$4-$AJ$4)/($AI$4-$AH$4))*(-$AH$4+Tabella1[[#This Row],[KM]]))</f>
        <v>8.2062919846183693</v>
      </c>
      <c r="Z106" s="31">
        <f>IF(Tabella1[[#This Row],[PARK]]="",0,$AJ$5+(($AK$5-$AJ$5)/($AI$5-$AH$5))*(-$AH$5+Tabella1[[#This Row],[PARK]]))</f>
        <v>0</v>
      </c>
      <c r="AA106" s="30">
        <f>IF(Tabella1[[#This Row],[BUONI]]="",0,$AJ$6+(($AK$6-$AJ$6)/($AI$6-$AH$6))*(-$AH$6+Tabella1[[#This Row],[BUONI]]))</f>
        <v>0</v>
      </c>
      <c r="AB106" s="30">
        <f>IF(Tabella1[[#This Row],[QUALITA]]="",0,$AJ$7+(($AK$7-$AJ$7)/($AI$7-$AH$7))*(-$AH$7+Tabella1[[#This Row],[QUALITA]]))</f>
        <v>0</v>
      </c>
      <c r="AC106" s="30">
        <f>IF(Tabella1[[#This Row],[SIMPATIA]]="",0,$AJ$8+(($AK$8-$AJ$8)/($AI$8-$AH$8))*(-$AH$8+Tabella1[[#This Row],[SIMPATIA]]))</f>
        <v>0</v>
      </c>
      <c r="AD106" s="30">
        <f>IF(Tabella1[[#This Row],[LOCATION]]="",0,$AJ$9+(($AK$9-$AJ$9)/($AI$9-$AH$9))*(-$AH$9+Tabella1[[#This Row],[LOCATION]]))</f>
        <v>0</v>
      </c>
      <c r="AE106" s="75" t="s">
        <v>823</v>
      </c>
      <c r="AF106" s="73"/>
    </row>
    <row r="107" spans="1:32" ht="14.25" customHeight="1" x14ac:dyDescent="0.25">
      <c r="A107" s="28">
        <f>IFERROR(LARGE(Tabella1[VOTO],Tabella1[[#This Row],[N]]),"")</f>
        <v>1.0184420968742374</v>
      </c>
      <c r="B107" s="33">
        <f>ROW(Tabella1[[#This Row],[NOME1]])-1</f>
        <v>106</v>
      </c>
      <c r="C107" s="97">
        <f>IFERROR(VLOOKUP(Tabella1[[#This Row],[VOTO]],Tabella1[[GRANDE]:[N]],2,FALSE),"")</f>
        <v>106</v>
      </c>
      <c r="D107" s="25" t="s">
        <v>534</v>
      </c>
      <c r="E107" s="25" t="s">
        <v>87</v>
      </c>
      <c r="F107" s="25" t="s">
        <v>46</v>
      </c>
      <c r="G107" s="110"/>
      <c r="H107" s="26"/>
      <c r="I107" s="105">
        <f>SQRT((UFF.X-Tabella1[[#This Row],[X]])^2+(UFF.Y-Tabella1[[#This Row],[Y]])^2)/1000</f>
        <v>2.7786948375091498</v>
      </c>
      <c r="J107" s="25"/>
      <c r="K107" s="25"/>
      <c r="L107" s="25"/>
      <c r="M107" s="25"/>
      <c r="N107" s="25"/>
      <c r="O107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1.0184420968742374</v>
      </c>
      <c r="P107" s="27" t="s">
        <v>166</v>
      </c>
      <c r="Q107" s="68" t="s">
        <v>854</v>
      </c>
      <c r="R107" s="27"/>
      <c r="S107" s="25"/>
      <c r="T107" s="36">
        <v>0</v>
      </c>
      <c r="U107" s="29">
        <v>581365</v>
      </c>
      <c r="V107" s="29">
        <v>4998729</v>
      </c>
      <c r="W107" s="30">
        <f>IF(Tabella1[[#This Row],[PREZZO]]="",0,$AJ$2+(($AK$2-$AJ$2)/($AI$2-$AH$2))*(-$AH$2+Tabella1[[#This Row],[PREZZO]]))</f>
        <v>0</v>
      </c>
      <c r="X107" s="30">
        <f>IF(Tabella1[[#This Row],[RITORNO]]="",0,$AJ$3+(($AK$3-$AJ$3)/($AI$3/24-$AH$3/24))*(-$AH$3/24+Tabella1[[#This Row],[RITORNO]]))</f>
        <v>0</v>
      </c>
      <c r="Y107" s="30">
        <f>IF(Tabella1[[#This Row],[KM]]="",0,$AJ$4+(($AK$4-$AJ$4)/($AI$4-$AH$4))*(-$AH$4+Tabella1[[#This Row],[KM]]))</f>
        <v>8.1475367749938989</v>
      </c>
      <c r="Z107" s="31">
        <f>IF(Tabella1[[#This Row],[PARK]]="",0,$AJ$5+(($AK$5-$AJ$5)/($AI$5-$AH$5))*(-$AH$5+Tabella1[[#This Row],[PARK]]))</f>
        <v>0</v>
      </c>
      <c r="AA107" s="30">
        <f>IF(Tabella1[[#This Row],[BUONI]]="",0,$AJ$6+(($AK$6-$AJ$6)/($AI$6-$AH$6))*(-$AH$6+Tabella1[[#This Row],[BUONI]]))</f>
        <v>0</v>
      </c>
      <c r="AB107" s="30">
        <f>IF(Tabella1[[#This Row],[QUALITA]]="",0,$AJ$7+(($AK$7-$AJ$7)/($AI$7-$AH$7))*(-$AH$7+Tabella1[[#This Row],[QUALITA]]))</f>
        <v>0</v>
      </c>
      <c r="AC107" s="30">
        <f>IF(Tabella1[[#This Row],[SIMPATIA]]="",0,$AJ$8+(($AK$8-$AJ$8)/($AI$8-$AH$8))*(-$AH$8+Tabella1[[#This Row],[SIMPATIA]]))</f>
        <v>0</v>
      </c>
      <c r="AD107" s="30">
        <f>IF(Tabella1[[#This Row],[LOCATION]]="",0,$AJ$9+(($AK$9-$AJ$9)/($AI$9-$AH$9))*(-$AH$9+Tabella1[[#This Row],[LOCATION]]))</f>
        <v>0</v>
      </c>
      <c r="AE107" s="75" t="s">
        <v>855</v>
      </c>
      <c r="AF107" s="73"/>
    </row>
    <row r="108" spans="1:32" ht="14.25" customHeight="1" x14ac:dyDescent="0.25">
      <c r="A108" s="28">
        <f>IFERROR(LARGE(Tabella1[VOTO],Tabella1[[#This Row],[N]]),"")</f>
        <v>1.0053266775428464</v>
      </c>
      <c r="B108" s="24">
        <f>ROW(Tabella1[[#This Row],[NOME1]])-1</f>
        <v>107</v>
      </c>
      <c r="C108" s="98">
        <f>IFERROR(VLOOKUP(Tabella1[[#This Row],[VOTO]],Tabella1[[GRANDE]:[N]],2,FALSE),"")</f>
        <v>107</v>
      </c>
      <c r="D108" s="25" t="s">
        <v>392</v>
      </c>
      <c r="E108" s="25" t="s">
        <v>34</v>
      </c>
      <c r="F108" s="25" t="s">
        <v>46</v>
      </c>
      <c r="G108" s="110"/>
      <c r="H108" s="26"/>
      <c r="I108" s="105">
        <f>SQRT((UFF.X-Tabella1[[#This Row],[X]])^2+(UFF.Y-Tabella1[[#This Row],[Y]])^2)/1000</f>
        <v>2.9360798694858423</v>
      </c>
      <c r="J108" s="25"/>
      <c r="K108" s="25"/>
      <c r="L108" s="25"/>
      <c r="M108" s="25"/>
      <c r="N108" s="25"/>
      <c r="O10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1.0053266775428464</v>
      </c>
      <c r="P108" s="27" t="s">
        <v>130</v>
      </c>
      <c r="Q108" s="68" t="s">
        <v>836</v>
      </c>
      <c r="R108" s="27"/>
      <c r="S108" s="28"/>
      <c r="T108" s="36">
        <v>0</v>
      </c>
      <c r="U108" s="32">
        <v>586718</v>
      </c>
      <c r="V108" s="32">
        <v>5000534</v>
      </c>
      <c r="W108" s="30">
        <f>IF(Tabella1[[#This Row],[PREZZO]]="",0,$AJ$2+(($AK$2-$AJ$2)/($AI$2-$AH$2))*(-$AH$2+Tabella1[[#This Row],[PREZZO]]))</f>
        <v>0</v>
      </c>
      <c r="X108" s="30">
        <f>IF(Tabella1[[#This Row],[RITORNO]]="",0,$AJ$3+(($AK$3-$AJ$3)/($AI$3/24-$AH$3/24))*(-$AH$3/24+Tabella1[[#This Row],[RITORNO]]))</f>
        <v>0</v>
      </c>
      <c r="Y108" s="30">
        <f>IF(Tabella1[[#This Row],[KM]]="",0,$AJ$4+(($AK$4-$AJ$4)/($AI$4-$AH$4))*(-$AH$4+Tabella1[[#This Row],[KM]]))</f>
        <v>8.0426134203427715</v>
      </c>
      <c r="Z108" s="31">
        <f>IF(Tabella1[[#This Row],[PARK]]="",0,$AJ$5+(($AK$5-$AJ$5)/($AI$5-$AH$5))*(-$AH$5+Tabella1[[#This Row],[PARK]]))</f>
        <v>0</v>
      </c>
      <c r="AA108" s="30">
        <f>IF(Tabella1[[#This Row],[BUONI]]="",0,$AJ$6+(($AK$6-$AJ$6)/($AI$6-$AH$6))*(-$AH$6+Tabella1[[#This Row],[BUONI]]))</f>
        <v>0</v>
      </c>
      <c r="AB108" s="30">
        <f>IF(Tabella1[[#This Row],[QUALITA]]="",0,$AJ$7+(($AK$7-$AJ$7)/($AI$7-$AH$7))*(-$AH$7+Tabella1[[#This Row],[QUALITA]]))</f>
        <v>0</v>
      </c>
      <c r="AC108" s="30">
        <f>IF(Tabella1[[#This Row],[SIMPATIA]]="",0,$AJ$8+(($AK$8-$AJ$8)/($AI$8-$AH$8))*(-$AH$8+Tabella1[[#This Row],[SIMPATIA]]))</f>
        <v>0</v>
      </c>
      <c r="AD108" s="30">
        <f>IF(Tabella1[[#This Row],[LOCATION]]="",0,$AJ$9+(($AK$9-$AJ$9)/($AI$9-$AH$9))*(-$AH$9+Tabella1[[#This Row],[LOCATION]]))</f>
        <v>0</v>
      </c>
      <c r="AE108" s="75" t="s">
        <v>835</v>
      </c>
      <c r="AF108" s="73"/>
    </row>
    <row r="109" spans="1:32" ht="14.25" customHeight="1" x14ac:dyDescent="0.25">
      <c r="A109" s="28">
        <f>IFERROR(LARGE(Tabella1[VOTO],Tabella1[[#This Row],[N]]),"")</f>
        <v>1.0002636668181597</v>
      </c>
      <c r="B109" s="33">
        <f>ROW(Tabella1[[#This Row],[NOME1]])-1</f>
        <v>108</v>
      </c>
      <c r="C109" s="98">
        <f>IFERROR(VLOOKUP(Tabella1[[#This Row],[VOTO]],Tabella1[[GRANDE]:[N]],2,FALSE),"")</f>
        <v>108</v>
      </c>
      <c r="D109" s="25" t="s">
        <v>627</v>
      </c>
      <c r="E109" s="25" t="s">
        <v>37</v>
      </c>
      <c r="F109" s="25" t="s">
        <v>628</v>
      </c>
      <c r="G109" s="110"/>
      <c r="H109" s="92"/>
      <c r="I109" s="105">
        <f>SQRT((UFF.X-Tabella1[[#This Row],[X]])^2+(UFF.Y-Tabella1[[#This Row],[Y]])^2)/1000</f>
        <v>2.9968359981820827</v>
      </c>
      <c r="J109" s="27"/>
      <c r="K109" s="27"/>
      <c r="L109" s="25"/>
      <c r="M109" s="25"/>
      <c r="N109" s="25"/>
      <c r="O10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1.0002636668181597</v>
      </c>
      <c r="P109" s="27" t="s">
        <v>174</v>
      </c>
      <c r="Q109" s="68" t="s">
        <v>629</v>
      </c>
      <c r="R109" s="27"/>
      <c r="S109" s="28"/>
      <c r="T109" s="36">
        <v>0</v>
      </c>
      <c r="U109" s="32">
        <v>581149</v>
      </c>
      <c r="V109" s="32">
        <v>4998698</v>
      </c>
      <c r="W109" s="30">
        <f>IF(Tabella1[[#This Row],[PREZZO]]="",0,$AJ$2+(($AK$2-$AJ$2)/($AI$2-$AH$2))*(-$AH$2+Tabella1[[#This Row],[PREZZO]]))</f>
        <v>0</v>
      </c>
      <c r="X109" s="30">
        <f>IF(Tabella1[[#This Row],[RITORNO]]="",0,$AJ$3+(($AK$3-$AJ$3)/($AI$3/24-$AH$3/24))*(-$AH$3/24+Tabella1[[#This Row],[RITORNO]]))</f>
        <v>0</v>
      </c>
      <c r="Y109" s="30">
        <f>IF(Tabella1[[#This Row],[KM]]="",0,$AJ$4+(($AK$4-$AJ$4)/($AI$4-$AH$4))*(-$AH$4+Tabella1[[#This Row],[KM]]))</f>
        <v>8.0021093345452776</v>
      </c>
      <c r="Z109" s="31">
        <f>IF(Tabella1[[#This Row],[PARK]]="",0,$AJ$5+(($AK$5-$AJ$5)/($AI$5-$AH$5))*(-$AH$5+Tabella1[[#This Row],[PARK]]))</f>
        <v>0</v>
      </c>
      <c r="AA109" s="30">
        <f>IF(Tabella1[[#This Row],[BUONI]]="",0,$AJ$6+(($AK$6-$AJ$6)/($AI$6-$AH$6))*(-$AH$6+Tabella1[[#This Row],[BUONI]]))</f>
        <v>0</v>
      </c>
      <c r="AB109" s="30">
        <f>IF(Tabella1[[#This Row],[QUALITA]]="",0,$AJ$7+(($AK$7-$AJ$7)/($AI$7-$AH$7))*(-$AH$7+Tabella1[[#This Row],[QUALITA]]))</f>
        <v>0</v>
      </c>
      <c r="AC109" s="30">
        <f>IF(Tabella1[[#This Row],[SIMPATIA]]="",0,$AJ$8+(($AK$8-$AJ$8)/($AI$8-$AH$8))*(-$AH$8+Tabella1[[#This Row],[SIMPATIA]]))</f>
        <v>0</v>
      </c>
      <c r="AD109" s="30">
        <f>IF(Tabella1[[#This Row],[LOCATION]]="",0,$AJ$9+(($AK$9-$AJ$9)/($AI$9-$AH$9))*(-$AH$9+Tabella1[[#This Row],[LOCATION]]))</f>
        <v>0</v>
      </c>
      <c r="AE109" s="75" t="s">
        <v>630</v>
      </c>
      <c r="AF109" s="73"/>
    </row>
    <row r="110" spans="1:32" ht="14.25" customHeight="1" x14ac:dyDescent="0.25">
      <c r="A110" s="28">
        <f>IFERROR(LARGE(Tabella1[VOTO],Tabella1[[#This Row],[N]]),"")</f>
        <v>0.99779403809143963</v>
      </c>
      <c r="B110" s="33">
        <f>ROW(Tabella1[[#This Row],[NOME1]])-1</f>
        <v>109</v>
      </c>
      <c r="C110" s="98">
        <f>IFERROR(VLOOKUP(Tabella1[[#This Row],[VOTO]],Tabella1[[GRANDE]:[N]],2,FALSE),"")</f>
        <v>109</v>
      </c>
      <c r="D110" s="25" t="s">
        <v>593</v>
      </c>
      <c r="E110" s="25" t="s">
        <v>37</v>
      </c>
      <c r="F110" s="25" t="s">
        <v>116</v>
      </c>
      <c r="G110" s="110"/>
      <c r="H110" s="92"/>
      <c r="I110" s="105">
        <f>SQRT((UFF.X-Tabella1[[#This Row],[X]])^2+(UFF.Y-Tabella1[[#This Row],[Y]])^2)/1000</f>
        <v>3.0264715429027245</v>
      </c>
      <c r="J110" s="27"/>
      <c r="K110" s="27"/>
      <c r="L110" s="25"/>
      <c r="M110" s="25"/>
      <c r="N110" s="25"/>
      <c r="O110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0.99779403809143963</v>
      </c>
      <c r="P110" s="27" t="s">
        <v>169</v>
      </c>
      <c r="Q110" s="68" t="s">
        <v>594</v>
      </c>
      <c r="R110" s="27"/>
      <c r="S110" s="28"/>
      <c r="T110" s="36">
        <v>0</v>
      </c>
      <c r="U110" s="32">
        <v>581135</v>
      </c>
      <c r="V110" s="32">
        <v>4998610</v>
      </c>
      <c r="W110" s="30">
        <f>IF(Tabella1[[#This Row],[PREZZO]]="",0,$AJ$2+(($AK$2-$AJ$2)/($AI$2-$AH$2))*(-$AH$2+Tabella1[[#This Row],[PREZZO]]))</f>
        <v>0</v>
      </c>
      <c r="X110" s="30">
        <f>IF(Tabella1[[#This Row],[RITORNO]]="",0,$AJ$3+(($AK$3-$AJ$3)/($AI$3/24-$AH$3/24))*(-$AH$3/24+Tabella1[[#This Row],[RITORNO]]))</f>
        <v>0</v>
      </c>
      <c r="Y110" s="30">
        <f>IF(Tabella1[[#This Row],[KM]]="",0,$AJ$4+(($AK$4-$AJ$4)/($AI$4-$AH$4))*(-$AH$4+Tabella1[[#This Row],[KM]]))</f>
        <v>7.982352304731517</v>
      </c>
      <c r="Z110" s="31">
        <f>IF(Tabella1[[#This Row],[PARK]]="",0,$AJ$5+(($AK$5-$AJ$5)/($AI$5-$AH$5))*(-$AH$5+Tabella1[[#This Row],[PARK]]))</f>
        <v>0</v>
      </c>
      <c r="AA110" s="30">
        <f>IF(Tabella1[[#This Row],[BUONI]]="",0,$AJ$6+(($AK$6-$AJ$6)/($AI$6-$AH$6))*(-$AH$6+Tabella1[[#This Row],[BUONI]]))</f>
        <v>0</v>
      </c>
      <c r="AB110" s="30">
        <f>IF(Tabella1[[#This Row],[QUALITA]]="",0,$AJ$7+(($AK$7-$AJ$7)/($AI$7-$AH$7))*(-$AH$7+Tabella1[[#This Row],[QUALITA]]))</f>
        <v>0</v>
      </c>
      <c r="AC110" s="30">
        <f>IF(Tabella1[[#This Row],[SIMPATIA]]="",0,$AJ$8+(($AK$8-$AJ$8)/($AI$8-$AH$8))*(-$AH$8+Tabella1[[#This Row],[SIMPATIA]]))</f>
        <v>0</v>
      </c>
      <c r="AD110" s="30">
        <f>IF(Tabella1[[#This Row],[LOCATION]]="",0,$AJ$9+(($AK$9-$AJ$9)/($AI$9-$AH$9))*(-$AH$9+Tabella1[[#This Row],[LOCATION]]))</f>
        <v>0</v>
      </c>
      <c r="AE110" s="75" t="s">
        <v>595</v>
      </c>
      <c r="AF110" s="73"/>
    </row>
    <row r="111" spans="1:32" ht="14.25" customHeight="1" x14ac:dyDescent="0.25">
      <c r="A111" s="28">
        <f>IFERROR(LARGE(Tabella1[VOTO],Tabella1[[#This Row],[N]]),"")</f>
        <v>0.98681174882689859</v>
      </c>
      <c r="B111" s="33">
        <f>ROW(Tabella1[[#This Row],[NOME1]])-1</f>
        <v>110</v>
      </c>
      <c r="C111" s="97">
        <f>IFERROR(VLOOKUP(Tabella1[[#This Row],[VOTO]],Tabella1[[GRANDE]:[N]],2,FALSE),"")</f>
        <v>110</v>
      </c>
      <c r="D111" s="25" t="s">
        <v>553</v>
      </c>
      <c r="E111" s="25" t="s">
        <v>398</v>
      </c>
      <c r="F111" s="25" t="s">
        <v>554</v>
      </c>
      <c r="G111" s="110"/>
      <c r="H111" s="26"/>
      <c r="I111" s="105">
        <f>SQRT((UFF.X-Tabella1[[#This Row],[X]])^2+(UFF.Y-Tabella1[[#This Row],[Y]])^2)/1000</f>
        <v>3.1582590140772178</v>
      </c>
      <c r="J111" s="25"/>
      <c r="K111" s="25"/>
      <c r="L111" s="25"/>
      <c r="M111" s="25"/>
      <c r="N111" s="25"/>
      <c r="O111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0.98681174882689859</v>
      </c>
      <c r="P111" s="27" t="s">
        <v>174</v>
      </c>
      <c r="Q111" s="68" t="s">
        <v>891</v>
      </c>
      <c r="R111" s="27" t="s">
        <v>889</v>
      </c>
      <c r="S111" s="94"/>
      <c r="T111" s="36">
        <v>1</v>
      </c>
      <c r="U111" s="29">
        <v>581006</v>
      </c>
      <c r="V111" s="29">
        <v>4999811</v>
      </c>
      <c r="W111" s="30">
        <f>IF(Tabella1[[#This Row],[PREZZO]]="",0,$AJ$2+(($AK$2-$AJ$2)/($AI$2-$AH$2))*(-$AH$2+Tabella1[[#This Row],[PREZZO]]))</f>
        <v>0</v>
      </c>
      <c r="X111" s="30">
        <f>IF(Tabella1[[#This Row],[RITORNO]]="",0,$AJ$3+(($AK$3-$AJ$3)/($AI$3/24-$AH$3/24))*(-$AH$3/24+Tabella1[[#This Row],[RITORNO]]))</f>
        <v>0</v>
      </c>
      <c r="Y111" s="30">
        <f>IF(Tabella1[[#This Row],[KM]]="",0,$AJ$4+(($AK$4-$AJ$4)/($AI$4-$AH$4))*(-$AH$4+Tabella1[[#This Row],[KM]]))</f>
        <v>7.8944939906151887</v>
      </c>
      <c r="Z111" s="31">
        <f>IF(Tabella1[[#This Row],[PARK]]="",0,$AJ$5+(($AK$5-$AJ$5)/($AI$5-$AH$5))*(-$AH$5+Tabella1[[#This Row],[PARK]]))</f>
        <v>0</v>
      </c>
      <c r="AA111" s="30">
        <f>IF(Tabella1[[#This Row],[BUONI]]="",0,$AJ$6+(($AK$6-$AJ$6)/($AI$6-$AH$6))*(-$AH$6+Tabella1[[#This Row],[BUONI]]))</f>
        <v>0</v>
      </c>
      <c r="AB111" s="30">
        <f>IF(Tabella1[[#This Row],[QUALITA]]="",0,$AJ$7+(($AK$7-$AJ$7)/($AI$7-$AH$7))*(-$AH$7+Tabella1[[#This Row],[QUALITA]]))</f>
        <v>0</v>
      </c>
      <c r="AC111" s="30">
        <f>IF(Tabella1[[#This Row],[SIMPATIA]]="",0,$AJ$8+(($AK$8-$AJ$8)/($AI$8-$AH$8))*(-$AH$8+Tabella1[[#This Row],[SIMPATIA]]))</f>
        <v>0</v>
      </c>
      <c r="AD111" s="30">
        <f>IF(Tabella1[[#This Row],[LOCATION]]="",0,$AJ$9+(($AK$9-$AJ$9)/($AI$9-$AH$9))*(-$AH$9+Tabella1[[#This Row],[LOCATION]]))</f>
        <v>0</v>
      </c>
      <c r="AE111" s="75" t="s">
        <v>812</v>
      </c>
      <c r="AF111" s="73"/>
    </row>
    <row r="112" spans="1:32" ht="14.25" customHeight="1" x14ac:dyDescent="0.25">
      <c r="A112" s="28">
        <f>IFERROR(LARGE(Tabella1[VOTO],Tabella1[[#This Row],[N]]),"")</f>
        <v>0.96879205942511804</v>
      </c>
      <c r="B112" s="33">
        <f>ROW(Tabella1[[#This Row],[NOME1]])-1</f>
        <v>111</v>
      </c>
      <c r="C112" s="97">
        <f>IFERROR(VLOOKUP(Tabella1[[#This Row],[VOTO]],Tabella1[[GRANDE]:[N]],2,FALSE),"")</f>
        <v>111</v>
      </c>
      <c r="D112" s="25" t="s">
        <v>673</v>
      </c>
      <c r="E112" s="25" t="s">
        <v>41</v>
      </c>
      <c r="F112" s="25" t="s">
        <v>118</v>
      </c>
      <c r="G112" s="110"/>
      <c r="H112" s="26"/>
      <c r="I112" s="105">
        <f>SQRT((UFF.X-Tabella1[[#This Row],[X]])^2+(UFF.Y-Tabella1[[#This Row],[Y]])^2)/1000</f>
        <v>3.3744952868985831</v>
      </c>
      <c r="J112" s="25"/>
      <c r="K112" s="25"/>
      <c r="L112" s="25"/>
      <c r="M112" s="25"/>
      <c r="N112" s="25"/>
      <c r="O112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0.96879205942511804</v>
      </c>
      <c r="P112" s="27" t="s">
        <v>258</v>
      </c>
      <c r="Q112" s="68" t="s">
        <v>827</v>
      </c>
      <c r="R112" s="27"/>
      <c r="S112" s="25"/>
      <c r="T112" s="36">
        <v>0</v>
      </c>
      <c r="U112" s="29">
        <v>584280.62</v>
      </c>
      <c r="V112" s="29">
        <v>4995827.13</v>
      </c>
      <c r="W112" s="30">
        <f>IF(Tabella1[[#This Row],[PREZZO]]="",0,$AJ$2+(($AK$2-$AJ$2)/($AI$2-$AH$2))*(-$AH$2+Tabella1[[#This Row],[PREZZO]]))</f>
        <v>0</v>
      </c>
      <c r="X112" s="30">
        <f>IF(Tabella1[[#This Row],[RITORNO]]="",0,$AJ$3+(($AK$3-$AJ$3)/($AI$3/24-$AH$3/24))*(-$AH$3/24+Tabella1[[#This Row],[RITORNO]]))</f>
        <v>0</v>
      </c>
      <c r="Y112" s="30">
        <f>IF(Tabella1[[#This Row],[KM]]="",0,$AJ$4+(($AK$4-$AJ$4)/($AI$4-$AH$4))*(-$AH$4+Tabella1[[#This Row],[KM]]))</f>
        <v>7.7503364754009443</v>
      </c>
      <c r="Z112" s="31">
        <f>IF(Tabella1[[#This Row],[PARK]]="",0,$AJ$5+(($AK$5-$AJ$5)/($AI$5-$AH$5))*(-$AH$5+Tabella1[[#This Row],[PARK]]))</f>
        <v>0</v>
      </c>
      <c r="AA112" s="30">
        <f>IF(Tabella1[[#This Row],[BUONI]]="",0,$AJ$6+(($AK$6-$AJ$6)/($AI$6-$AH$6))*(-$AH$6+Tabella1[[#This Row],[BUONI]]))</f>
        <v>0</v>
      </c>
      <c r="AB112" s="30">
        <f>IF(Tabella1[[#This Row],[QUALITA]]="",0,$AJ$7+(($AK$7-$AJ$7)/($AI$7-$AH$7))*(-$AH$7+Tabella1[[#This Row],[QUALITA]]))</f>
        <v>0</v>
      </c>
      <c r="AC112" s="30">
        <f>IF(Tabella1[[#This Row],[SIMPATIA]]="",0,$AJ$8+(($AK$8-$AJ$8)/($AI$8-$AH$8))*(-$AH$8+Tabella1[[#This Row],[SIMPATIA]]))</f>
        <v>0</v>
      </c>
      <c r="AD112" s="30">
        <f>IF(Tabella1[[#This Row],[LOCATION]]="",0,$AJ$9+(($AK$9-$AJ$9)/($AI$9-$AH$9))*(-$AH$9+Tabella1[[#This Row],[LOCATION]]))</f>
        <v>0</v>
      </c>
      <c r="AE112" s="75" t="s">
        <v>826</v>
      </c>
      <c r="AF112" s="73"/>
    </row>
    <row r="113" spans="1:32" ht="14.25" customHeight="1" x14ac:dyDescent="0.25">
      <c r="A113" s="28">
        <f>IFERROR(LARGE(Tabella1[VOTO],Tabella1[[#This Row],[N]]),"")</f>
        <v>0.96552530038292805</v>
      </c>
      <c r="B113" s="24">
        <f>ROW(Tabella1[[#This Row],[NOME1]])-1</f>
        <v>112</v>
      </c>
      <c r="C113" s="98">
        <f>IFERROR(VLOOKUP(Tabella1[[#This Row],[VOTO]],Tabella1[[GRANDE]:[N]],2,FALSE),"")</f>
        <v>112</v>
      </c>
      <c r="D113" s="25" t="s">
        <v>674</v>
      </c>
      <c r="E113" s="25" t="s">
        <v>235</v>
      </c>
      <c r="F113" s="25" t="s">
        <v>240</v>
      </c>
      <c r="G113" s="110"/>
      <c r="H113" s="26"/>
      <c r="I113" s="105">
        <f>SQRT((UFF.X-Tabella1[[#This Row],[X]])^2+(UFF.Y-Tabella1[[#This Row],[Y]])^2)/1000</f>
        <v>3.413696395404862</v>
      </c>
      <c r="J113" s="25"/>
      <c r="K113" s="25"/>
      <c r="L113" s="25"/>
      <c r="M113" s="25"/>
      <c r="N113" s="25"/>
      <c r="O113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0.96552530038292805</v>
      </c>
      <c r="P113" s="27" t="s">
        <v>7</v>
      </c>
      <c r="Q113" s="68" t="s">
        <v>312</v>
      </c>
      <c r="R113" s="27"/>
      <c r="S113" s="28"/>
      <c r="T113" s="36">
        <v>0</v>
      </c>
      <c r="U113" s="32">
        <v>580720.19999999995</v>
      </c>
      <c r="V113" s="32">
        <v>4998746.2</v>
      </c>
      <c r="W113" s="30">
        <f>IF(Tabella1[[#This Row],[PREZZO]]="",0,$AJ$2+(($AK$2-$AJ$2)/($AI$2-$AH$2))*(-$AH$2+Tabella1[[#This Row],[PREZZO]]))</f>
        <v>0</v>
      </c>
      <c r="X113" s="30">
        <f>IF(Tabella1[[#This Row],[RITORNO]]="",0,$AJ$3+(($AK$3-$AJ$3)/($AI$3/24-$AH$3/24))*(-$AH$3/24+Tabella1[[#This Row],[RITORNO]]))</f>
        <v>0</v>
      </c>
      <c r="Y113" s="30">
        <f>IF(Tabella1[[#This Row],[KM]]="",0,$AJ$4+(($AK$4-$AJ$4)/($AI$4-$AH$4))*(-$AH$4+Tabella1[[#This Row],[KM]]))</f>
        <v>7.7242024030634244</v>
      </c>
      <c r="Z113" s="31">
        <f>IF(Tabella1[[#This Row],[PARK]]="",0,$AJ$5+(($AK$5-$AJ$5)/($AI$5-$AH$5))*(-$AH$5+Tabella1[[#This Row],[PARK]]))</f>
        <v>0</v>
      </c>
      <c r="AA113" s="30">
        <f>IF(Tabella1[[#This Row],[BUONI]]="",0,$AJ$6+(($AK$6-$AJ$6)/($AI$6-$AH$6))*(-$AH$6+Tabella1[[#This Row],[BUONI]]))</f>
        <v>0</v>
      </c>
      <c r="AB113" s="30">
        <f>IF(Tabella1[[#This Row],[QUALITA]]="",0,$AJ$7+(($AK$7-$AJ$7)/($AI$7-$AH$7))*(-$AH$7+Tabella1[[#This Row],[QUALITA]]))</f>
        <v>0</v>
      </c>
      <c r="AC113" s="30">
        <f>IF(Tabella1[[#This Row],[SIMPATIA]]="",0,$AJ$8+(($AK$8-$AJ$8)/($AI$8-$AH$8))*(-$AH$8+Tabella1[[#This Row],[SIMPATIA]]))</f>
        <v>0</v>
      </c>
      <c r="AD113" s="30">
        <f>IF(Tabella1[[#This Row],[LOCATION]]="",0,$AJ$9+(($AK$9-$AJ$9)/($AI$9-$AH$9))*(-$AH$9+Tabella1[[#This Row],[LOCATION]]))</f>
        <v>0</v>
      </c>
      <c r="AE113" s="75" t="s">
        <v>838</v>
      </c>
      <c r="AF113" s="73"/>
    </row>
    <row r="114" spans="1:32" ht="14.25" customHeight="1" x14ac:dyDescent="0.25">
      <c r="A114" s="28">
        <f>IFERROR(LARGE(Tabella1[VOTO],Tabella1[[#This Row],[N]]),"")</f>
        <v>0.96372895858022978</v>
      </c>
      <c r="B114" s="24">
        <f>ROW(Tabella1[[#This Row],[NOME1]])-1</f>
        <v>113</v>
      </c>
      <c r="C114" s="98">
        <f>IFERROR(VLOOKUP(Tabella1[[#This Row],[VOTO]],Tabella1[[GRANDE]:[N]],2,FALSE),"")</f>
        <v>113</v>
      </c>
      <c r="D114" s="25" t="s">
        <v>577</v>
      </c>
      <c r="E114" s="25" t="s">
        <v>235</v>
      </c>
      <c r="F114" s="25" t="s">
        <v>248</v>
      </c>
      <c r="G114" s="110"/>
      <c r="H114" s="26"/>
      <c r="I114" s="105">
        <f>SQRT((UFF.X-Tabella1[[#This Row],[X]])^2+(UFF.Y-Tabella1[[#This Row],[Y]])^2)/1000</f>
        <v>3.4352524970372422</v>
      </c>
      <c r="J114" s="25"/>
      <c r="K114" s="25"/>
      <c r="L114" s="25"/>
      <c r="M114" s="25"/>
      <c r="N114" s="25"/>
      <c r="O11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0.96372895858022978</v>
      </c>
      <c r="P114" s="27" t="s">
        <v>174</v>
      </c>
      <c r="Q114" s="68" t="s">
        <v>311</v>
      </c>
      <c r="R114" s="27"/>
      <c r="S114" s="28"/>
      <c r="T114" s="36">
        <v>0</v>
      </c>
      <c r="U114" s="32">
        <v>580781.6</v>
      </c>
      <c r="V114" s="32">
        <v>4998323.72</v>
      </c>
      <c r="W114" s="30">
        <f>IF(Tabella1[[#This Row],[PREZZO]]="",0,$AJ$2+(($AK$2-$AJ$2)/($AI$2-$AH$2))*(-$AH$2+Tabella1[[#This Row],[PREZZO]]))</f>
        <v>0</v>
      </c>
      <c r="X114" s="30">
        <f>IF(Tabella1[[#This Row],[RITORNO]]="",0,$AJ$3+(($AK$3-$AJ$3)/($AI$3/24-$AH$3/24))*(-$AH$3/24+Tabella1[[#This Row],[RITORNO]]))</f>
        <v>0</v>
      </c>
      <c r="Y114" s="30">
        <f>IF(Tabella1[[#This Row],[KM]]="",0,$AJ$4+(($AK$4-$AJ$4)/($AI$4-$AH$4))*(-$AH$4+Tabella1[[#This Row],[KM]]))</f>
        <v>7.7098316686418382</v>
      </c>
      <c r="Z114" s="31">
        <f>IF(Tabella1[[#This Row],[PARK]]="",0,$AJ$5+(($AK$5-$AJ$5)/($AI$5-$AH$5))*(-$AH$5+Tabella1[[#This Row],[PARK]]))</f>
        <v>0</v>
      </c>
      <c r="AA114" s="30">
        <f>IF(Tabella1[[#This Row],[BUONI]]="",0,$AJ$6+(($AK$6-$AJ$6)/($AI$6-$AH$6))*(-$AH$6+Tabella1[[#This Row],[BUONI]]))</f>
        <v>0</v>
      </c>
      <c r="AB114" s="30">
        <f>IF(Tabella1[[#This Row],[QUALITA]]="",0,$AJ$7+(($AK$7-$AJ$7)/($AI$7-$AH$7))*(-$AH$7+Tabella1[[#This Row],[QUALITA]]))</f>
        <v>0</v>
      </c>
      <c r="AC114" s="30">
        <f>IF(Tabella1[[#This Row],[SIMPATIA]]="",0,$AJ$8+(($AK$8-$AJ$8)/($AI$8-$AH$8))*(-$AH$8+Tabella1[[#This Row],[SIMPATIA]]))</f>
        <v>0</v>
      </c>
      <c r="AD114" s="30">
        <f>IF(Tabella1[[#This Row],[LOCATION]]="",0,$AJ$9+(($AK$9-$AJ$9)/($AI$9-$AH$9))*(-$AH$9+Tabella1[[#This Row],[LOCATION]]))</f>
        <v>0</v>
      </c>
      <c r="AE114" s="75" t="s">
        <v>806</v>
      </c>
      <c r="AF114" s="73"/>
    </row>
    <row r="115" spans="1:32" ht="14.25" customHeight="1" x14ac:dyDescent="0.25">
      <c r="A115" s="28">
        <f>IFERROR(LARGE(Tabella1[VOTO],Tabella1[[#This Row],[N]]),"")</f>
        <v>0.96360559198119022</v>
      </c>
      <c r="B115" s="33">
        <f>ROW(Tabella1[[#This Row],[NOME1]])-1</f>
        <v>114</v>
      </c>
      <c r="C115" s="97">
        <f>IFERROR(VLOOKUP(Tabella1[[#This Row],[VOTO]],Tabella1[[GRANDE]:[N]],2,FALSE),"")</f>
        <v>114</v>
      </c>
      <c r="D115" s="25" t="s">
        <v>532</v>
      </c>
      <c r="E115" s="25" t="s">
        <v>398</v>
      </c>
      <c r="F115" s="25" t="s">
        <v>533</v>
      </c>
      <c r="G115" s="110"/>
      <c r="H115" s="26"/>
      <c r="I115" s="105">
        <f>SQRT((UFF.X-Tabella1[[#This Row],[X]])^2+(UFF.Y-Tabella1[[#This Row],[Y]])^2)/1000</f>
        <v>3.436732896225716</v>
      </c>
      <c r="J115" s="25"/>
      <c r="K115" s="25"/>
      <c r="L115" s="25"/>
      <c r="M115" s="25"/>
      <c r="N115" s="25"/>
      <c r="O115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0.96360559198119022</v>
      </c>
      <c r="P115" s="27" t="s">
        <v>7</v>
      </c>
      <c r="Q115" s="68" t="s">
        <v>888</v>
      </c>
      <c r="R115" s="27" t="s">
        <v>890</v>
      </c>
      <c r="S115" s="25"/>
      <c r="T115" s="36">
        <v>0</v>
      </c>
      <c r="U115" s="29">
        <v>580771</v>
      </c>
      <c r="V115" s="29">
        <v>5000035</v>
      </c>
      <c r="W115" s="30">
        <f>IF(Tabella1[[#This Row],[PREZZO]]="",0,$AJ$2+(($AK$2-$AJ$2)/($AI$2-$AH$2))*(-$AH$2+Tabella1[[#This Row],[PREZZO]]))</f>
        <v>0</v>
      </c>
      <c r="X115" s="30">
        <f>IF(Tabella1[[#This Row],[RITORNO]]="",0,$AJ$3+(($AK$3-$AJ$3)/($AI$3/24-$AH$3/24))*(-$AH$3/24+Tabella1[[#This Row],[RITORNO]]))</f>
        <v>0</v>
      </c>
      <c r="Y115" s="30">
        <f>IF(Tabella1[[#This Row],[KM]]="",0,$AJ$4+(($AK$4-$AJ$4)/($AI$4-$AH$4))*(-$AH$4+Tabella1[[#This Row],[KM]]))</f>
        <v>7.7088447358495218</v>
      </c>
      <c r="Z115" s="31">
        <f>IF(Tabella1[[#This Row],[PARK]]="",0,$AJ$5+(($AK$5-$AJ$5)/($AI$5-$AH$5))*(-$AH$5+Tabella1[[#This Row],[PARK]]))</f>
        <v>0</v>
      </c>
      <c r="AA115" s="30">
        <f>IF(Tabella1[[#This Row],[BUONI]]="",0,$AJ$6+(($AK$6-$AJ$6)/($AI$6-$AH$6))*(-$AH$6+Tabella1[[#This Row],[BUONI]]))</f>
        <v>0</v>
      </c>
      <c r="AB115" s="30">
        <f>IF(Tabella1[[#This Row],[QUALITA]]="",0,$AJ$7+(($AK$7-$AJ$7)/($AI$7-$AH$7))*(-$AH$7+Tabella1[[#This Row],[QUALITA]]))</f>
        <v>0</v>
      </c>
      <c r="AC115" s="30">
        <f>IF(Tabella1[[#This Row],[SIMPATIA]]="",0,$AJ$8+(($AK$8-$AJ$8)/($AI$8-$AH$8))*(-$AH$8+Tabella1[[#This Row],[SIMPATIA]]))</f>
        <v>0</v>
      </c>
      <c r="AD115" s="30">
        <f>IF(Tabella1[[#This Row],[LOCATION]]="",0,$AJ$9+(($AK$9-$AJ$9)/($AI$9-$AH$9))*(-$AH$9+Tabella1[[#This Row],[LOCATION]]))</f>
        <v>0</v>
      </c>
      <c r="AE115" s="75" t="s">
        <v>810</v>
      </c>
      <c r="AF115" s="73"/>
    </row>
    <row r="116" spans="1:32" ht="14.25" customHeight="1" x14ac:dyDescent="0.25">
      <c r="A116" s="28">
        <f>IFERROR(LARGE(Tabella1[VOTO],Tabella1[[#This Row],[N]]),"")</f>
        <v>0.96288852339204545</v>
      </c>
      <c r="B116" s="33">
        <f>ROW(Tabella1[[#This Row],[NOME1]])-1</f>
        <v>115</v>
      </c>
      <c r="C116" s="97">
        <f>IFERROR(VLOOKUP(Tabella1[[#This Row],[VOTO]],Tabella1[[GRANDE]:[N]],2,FALSE),"")</f>
        <v>115</v>
      </c>
      <c r="D116" s="25" t="s">
        <v>660</v>
      </c>
      <c r="E116" s="25" t="s">
        <v>408</v>
      </c>
      <c r="F116" s="25" t="s">
        <v>661</v>
      </c>
      <c r="G116" s="110"/>
      <c r="H116" s="26"/>
      <c r="I116" s="105">
        <f>SQRT((UFF.X-Tabella1[[#This Row],[X]])^2+(UFF.Y-Tabella1[[#This Row],[Y]])^2)/1000</f>
        <v>3.4453377192954542</v>
      </c>
      <c r="J116" s="25"/>
      <c r="K116" s="25"/>
      <c r="L116" s="25"/>
      <c r="M116" s="25"/>
      <c r="N116" s="25"/>
      <c r="O116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0.96288852339204545</v>
      </c>
      <c r="P116" s="27" t="s">
        <v>662</v>
      </c>
      <c r="Q116" s="68" t="s">
        <v>663</v>
      </c>
      <c r="R116" s="27"/>
      <c r="S116" s="94"/>
      <c r="T116" s="36">
        <v>0</v>
      </c>
      <c r="U116" s="29">
        <v>584008</v>
      </c>
      <c r="V116" s="29">
        <v>5002641</v>
      </c>
      <c r="W116" s="30">
        <f>IF(Tabella1[[#This Row],[PREZZO]]="",0,$AJ$2+(($AK$2-$AJ$2)/($AI$2-$AH$2))*(-$AH$2+Tabella1[[#This Row],[PREZZO]]))</f>
        <v>0</v>
      </c>
      <c r="X116" s="30">
        <f>IF(Tabella1[[#This Row],[RITORNO]]="",0,$AJ$3+(($AK$3-$AJ$3)/($AI$3/24-$AH$3/24))*(-$AH$3/24+Tabella1[[#This Row],[RITORNO]]))</f>
        <v>0</v>
      </c>
      <c r="Y116" s="30">
        <f>IF(Tabella1[[#This Row],[KM]]="",0,$AJ$4+(($AK$4-$AJ$4)/($AI$4-$AH$4))*(-$AH$4+Tabella1[[#This Row],[KM]]))</f>
        <v>7.7031081871363636</v>
      </c>
      <c r="Z116" s="31">
        <f>IF(Tabella1[[#This Row],[PARK]]="",0,$AJ$5+(($AK$5-$AJ$5)/($AI$5-$AH$5))*(-$AH$5+Tabella1[[#This Row],[PARK]]))</f>
        <v>0</v>
      </c>
      <c r="AA116" s="30">
        <f>IF(Tabella1[[#This Row],[BUONI]]="",0,$AJ$6+(($AK$6-$AJ$6)/($AI$6-$AH$6))*(-$AH$6+Tabella1[[#This Row],[BUONI]]))</f>
        <v>0</v>
      </c>
      <c r="AB116" s="30">
        <f>IF(Tabella1[[#This Row],[QUALITA]]="",0,$AJ$7+(($AK$7-$AJ$7)/($AI$7-$AH$7))*(-$AH$7+Tabella1[[#This Row],[QUALITA]]))</f>
        <v>0</v>
      </c>
      <c r="AC116" s="30">
        <f>IF(Tabella1[[#This Row],[SIMPATIA]]="",0,$AJ$8+(($AK$8-$AJ$8)/($AI$8-$AH$8))*(-$AH$8+Tabella1[[#This Row],[SIMPATIA]]))</f>
        <v>0</v>
      </c>
      <c r="AD116" s="30">
        <f>IF(Tabella1[[#This Row],[LOCATION]]="",0,$AJ$9+(($AK$9-$AJ$9)/($AI$9-$AH$9))*(-$AH$9+Tabella1[[#This Row],[LOCATION]]))</f>
        <v>0</v>
      </c>
      <c r="AE116" s="75" t="s">
        <v>664</v>
      </c>
      <c r="AF116" s="73"/>
    </row>
    <row r="117" spans="1:32" ht="14.25" customHeight="1" x14ac:dyDescent="0.25">
      <c r="A117" s="28">
        <f>IFERROR(LARGE(Tabella1[VOTO],Tabella1[[#This Row],[N]]),"")</f>
        <v>0.95876153942149056</v>
      </c>
      <c r="B117" s="24">
        <f>ROW(Tabella1[[#This Row],[NOME1]])-1</f>
        <v>116</v>
      </c>
      <c r="C117" s="98">
        <f>IFERROR(VLOOKUP(Tabella1[[#This Row],[VOTO]],Tabella1[[GRANDE]:[N]],2,FALSE),"")</f>
        <v>116</v>
      </c>
      <c r="D117" s="25" t="s">
        <v>238</v>
      </c>
      <c r="E117" s="25" t="s">
        <v>36</v>
      </c>
      <c r="F117" s="25" t="s">
        <v>239</v>
      </c>
      <c r="G117" s="110"/>
      <c r="H117" s="26"/>
      <c r="I117" s="105">
        <f>SQRT((UFF.X-Tabella1[[#This Row],[X]])^2+(UFF.Y-Tabella1[[#This Row],[Y]])^2)/1000</f>
        <v>3.4948615269421133</v>
      </c>
      <c r="J117" s="25"/>
      <c r="K117" s="25"/>
      <c r="L117" s="25"/>
      <c r="M117" s="25"/>
      <c r="N117" s="25"/>
      <c r="O117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0.95876153942149056</v>
      </c>
      <c r="P117" s="27" t="s">
        <v>829</v>
      </c>
      <c r="Q117" s="68" t="s">
        <v>309</v>
      </c>
      <c r="R117" s="27"/>
      <c r="S117" s="28"/>
      <c r="T117" s="36">
        <v>0</v>
      </c>
      <c r="U117" s="32">
        <v>580636.69999999995</v>
      </c>
      <c r="V117" s="32">
        <v>4998758.95</v>
      </c>
      <c r="W117" s="30">
        <f>IF(Tabella1[[#This Row],[PREZZO]]="",0,$AJ$2+(($AK$2-$AJ$2)/($AI$2-$AH$2))*(-$AH$2+Tabella1[[#This Row],[PREZZO]]))</f>
        <v>0</v>
      </c>
      <c r="X117" s="30">
        <f>IF(Tabella1[[#This Row],[RITORNO]]="",0,$AJ$3+(($AK$3-$AJ$3)/($AI$3/24-$AH$3/24))*(-$AH$3/24+Tabella1[[#This Row],[RITORNO]]))</f>
        <v>0</v>
      </c>
      <c r="Y117" s="30">
        <f>IF(Tabella1[[#This Row],[KM]]="",0,$AJ$4+(($AK$4-$AJ$4)/($AI$4-$AH$4))*(-$AH$4+Tabella1[[#This Row],[KM]]))</f>
        <v>7.6700923153719245</v>
      </c>
      <c r="Z117" s="31">
        <f>IF(Tabella1[[#This Row],[PARK]]="",0,$AJ$5+(($AK$5-$AJ$5)/($AI$5-$AH$5))*(-$AH$5+Tabella1[[#This Row],[PARK]]))</f>
        <v>0</v>
      </c>
      <c r="AA117" s="30">
        <f>IF(Tabella1[[#This Row],[BUONI]]="",0,$AJ$6+(($AK$6-$AJ$6)/($AI$6-$AH$6))*(-$AH$6+Tabella1[[#This Row],[BUONI]]))</f>
        <v>0</v>
      </c>
      <c r="AB117" s="30">
        <f>IF(Tabella1[[#This Row],[QUALITA]]="",0,$AJ$7+(($AK$7-$AJ$7)/($AI$7-$AH$7))*(-$AH$7+Tabella1[[#This Row],[QUALITA]]))</f>
        <v>0</v>
      </c>
      <c r="AC117" s="30">
        <f>IF(Tabella1[[#This Row],[SIMPATIA]]="",0,$AJ$8+(($AK$8-$AJ$8)/($AI$8-$AH$8))*(-$AH$8+Tabella1[[#This Row],[SIMPATIA]]))</f>
        <v>0</v>
      </c>
      <c r="AD117" s="30">
        <f>IF(Tabella1[[#This Row],[LOCATION]]="",0,$AJ$9+(($AK$9-$AJ$9)/($AI$9-$AH$9))*(-$AH$9+Tabella1[[#This Row],[LOCATION]]))</f>
        <v>0</v>
      </c>
      <c r="AE117" s="75" t="s">
        <v>828</v>
      </c>
      <c r="AF117" s="73"/>
    </row>
    <row r="118" spans="1:32" ht="14.25" customHeight="1" x14ac:dyDescent="0.25">
      <c r="A118" s="28">
        <f>IFERROR(LARGE(Tabella1[VOTO],Tabella1[[#This Row],[N]]),"")</f>
        <v>0.95744215909024455</v>
      </c>
      <c r="B118" s="33">
        <f>ROW(Tabella1[[#This Row],[NOME1]])-1</f>
        <v>117</v>
      </c>
      <c r="C118" s="98">
        <f>IFERROR(VLOOKUP(Tabella1[[#This Row],[VOTO]],Tabella1[[GRANDE]:[N]],2,FALSE),"")</f>
        <v>117</v>
      </c>
      <c r="D118" s="25" t="s">
        <v>599</v>
      </c>
      <c r="E118" s="25" t="s">
        <v>34</v>
      </c>
      <c r="F118" s="25" t="s">
        <v>600</v>
      </c>
      <c r="G118" s="110"/>
      <c r="H118" s="92"/>
      <c r="I118" s="105">
        <f>SQRT((UFF.X-Tabella1[[#This Row],[X]])^2+(UFF.Y-Tabella1[[#This Row],[Y]])^2)/1000</f>
        <v>3.5106940909170654</v>
      </c>
      <c r="J118" s="27"/>
      <c r="K118" s="27"/>
      <c r="L118" s="25"/>
      <c r="M118" s="25"/>
      <c r="N118" s="25"/>
      <c r="O11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0.95744215909024455</v>
      </c>
      <c r="P118" s="27" t="s">
        <v>169</v>
      </c>
      <c r="Q118" s="68" t="s">
        <v>601</v>
      </c>
      <c r="R118" s="27"/>
      <c r="S118" s="28"/>
      <c r="T118" s="36">
        <v>0</v>
      </c>
      <c r="U118" s="32">
        <v>580677</v>
      </c>
      <c r="V118" s="32">
        <v>4998435</v>
      </c>
      <c r="W118" s="30">
        <f>IF(Tabella1[[#This Row],[PREZZO]]="",0,$AJ$2+(($AK$2-$AJ$2)/($AI$2-$AH$2))*(-$AH$2+Tabella1[[#This Row],[PREZZO]]))</f>
        <v>0</v>
      </c>
      <c r="X118" s="30">
        <f>IF(Tabella1[[#This Row],[RITORNO]]="",0,$AJ$3+(($AK$3-$AJ$3)/($AI$3/24-$AH$3/24))*(-$AH$3/24+Tabella1[[#This Row],[RITORNO]]))</f>
        <v>0</v>
      </c>
      <c r="Y118" s="30">
        <f>IF(Tabella1[[#This Row],[KM]]="",0,$AJ$4+(($AK$4-$AJ$4)/($AI$4-$AH$4))*(-$AH$4+Tabella1[[#This Row],[KM]]))</f>
        <v>7.6595372727219564</v>
      </c>
      <c r="Z118" s="31">
        <f>IF(Tabella1[[#This Row],[PARK]]="",0,$AJ$5+(($AK$5-$AJ$5)/($AI$5-$AH$5))*(-$AH$5+Tabella1[[#This Row],[PARK]]))</f>
        <v>0</v>
      </c>
      <c r="AA118" s="30">
        <f>IF(Tabella1[[#This Row],[BUONI]]="",0,$AJ$6+(($AK$6-$AJ$6)/($AI$6-$AH$6))*(-$AH$6+Tabella1[[#This Row],[BUONI]]))</f>
        <v>0</v>
      </c>
      <c r="AB118" s="30">
        <f>IF(Tabella1[[#This Row],[QUALITA]]="",0,$AJ$7+(($AK$7-$AJ$7)/($AI$7-$AH$7))*(-$AH$7+Tabella1[[#This Row],[QUALITA]]))</f>
        <v>0</v>
      </c>
      <c r="AC118" s="30">
        <f>IF(Tabella1[[#This Row],[SIMPATIA]]="",0,$AJ$8+(($AK$8-$AJ$8)/($AI$8-$AH$8))*(-$AH$8+Tabella1[[#This Row],[SIMPATIA]]))</f>
        <v>0</v>
      </c>
      <c r="AD118" s="30">
        <f>IF(Tabella1[[#This Row],[LOCATION]]="",0,$AJ$9+(($AK$9-$AJ$9)/($AI$9-$AH$9))*(-$AH$9+Tabella1[[#This Row],[LOCATION]]))</f>
        <v>0</v>
      </c>
      <c r="AE118" s="75" t="s">
        <v>602</v>
      </c>
      <c r="AF118" s="73"/>
    </row>
    <row r="119" spans="1:32" ht="14.25" customHeight="1" x14ac:dyDescent="0.25">
      <c r="A119" s="28">
        <f>IFERROR(LARGE(Tabella1[VOTO],Tabella1[[#This Row],[N]]),"")</f>
        <v>0.95703227820951287</v>
      </c>
      <c r="B119" s="24">
        <f>ROW(Tabella1[[#This Row],[NOME1]])-1</f>
        <v>118</v>
      </c>
      <c r="C119" s="98">
        <f>IFERROR(VLOOKUP(Tabella1[[#This Row],[VOTO]],Tabella1[[GRANDE]:[N]],2,FALSE),"")</f>
        <v>118</v>
      </c>
      <c r="D119" s="25" t="s">
        <v>686</v>
      </c>
      <c r="E119" s="25" t="s">
        <v>52</v>
      </c>
      <c r="F119" s="25" t="s">
        <v>105</v>
      </c>
      <c r="G119" s="110"/>
      <c r="H119" s="26"/>
      <c r="I119" s="105">
        <f>SQRT((UFF.X-Tabella1[[#This Row],[X]])^2+(UFF.Y-Tabella1[[#This Row],[Y]])^2)/1000</f>
        <v>3.5156126614858447</v>
      </c>
      <c r="J119" s="25"/>
      <c r="K119" s="25"/>
      <c r="L119" s="25"/>
      <c r="M119" s="25"/>
      <c r="N119" s="25"/>
      <c r="O11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0.95703227820951287</v>
      </c>
      <c r="P119" s="27" t="s">
        <v>130</v>
      </c>
      <c r="Q119" s="68" t="s">
        <v>843</v>
      </c>
      <c r="R119" s="27"/>
      <c r="S119" s="28"/>
      <c r="T119" s="36">
        <v>0</v>
      </c>
      <c r="U119" s="32">
        <v>580693.84</v>
      </c>
      <c r="V119" s="32">
        <v>4998342.4000000004</v>
      </c>
      <c r="W119" s="30">
        <f>IF(Tabella1[[#This Row],[PREZZO]]="",0,$AJ$2+(($AK$2-$AJ$2)/($AI$2-$AH$2))*(-$AH$2+Tabella1[[#This Row],[PREZZO]]))</f>
        <v>0</v>
      </c>
      <c r="X119" s="30">
        <f>IF(Tabella1[[#This Row],[RITORNO]]="",0,$AJ$3+(($AK$3-$AJ$3)/($AI$3/24-$AH$3/24))*(-$AH$3/24+Tabella1[[#This Row],[RITORNO]]))</f>
        <v>0</v>
      </c>
      <c r="Y119" s="30">
        <f>IF(Tabella1[[#This Row],[KM]]="",0,$AJ$4+(($AK$4-$AJ$4)/($AI$4-$AH$4))*(-$AH$4+Tabella1[[#This Row],[KM]]))</f>
        <v>7.6562582256761029</v>
      </c>
      <c r="Z119" s="31">
        <f>IF(Tabella1[[#This Row],[PARK]]="",0,$AJ$5+(($AK$5-$AJ$5)/($AI$5-$AH$5))*(-$AH$5+Tabella1[[#This Row],[PARK]]))</f>
        <v>0</v>
      </c>
      <c r="AA119" s="30">
        <f>IF(Tabella1[[#This Row],[BUONI]]="",0,$AJ$6+(($AK$6-$AJ$6)/($AI$6-$AH$6))*(-$AH$6+Tabella1[[#This Row],[BUONI]]))</f>
        <v>0</v>
      </c>
      <c r="AB119" s="30">
        <f>IF(Tabella1[[#This Row],[QUALITA]]="",0,$AJ$7+(($AK$7-$AJ$7)/($AI$7-$AH$7))*(-$AH$7+Tabella1[[#This Row],[QUALITA]]))</f>
        <v>0</v>
      </c>
      <c r="AC119" s="30">
        <f>IF(Tabella1[[#This Row],[SIMPATIA]]="",0,$AJ$8+(($AK$8-$AJ$8)/($AI$8-$AH$8))*(-$AH$8+Tabella1[[#This Row],[SIMPATIA]]))</f>
        <v>0</v>
      </c>
      <c r="AD119" s="30">
        <f>IF(Tabella1[[#This Row],[LOCATION]]="",0,$AJ$9+(($AK$9-$AJ$9)/($AI$9-$AH$9))*(-$AH$9+Tabella1[[#This Row],[LOCATION]]))</f>
        <v>0</v>
      </c>
      <c r="AE119" s="75" t="s">
        <v>842</v>
      </c>
      <c r="AF119" s="73"/>
    </row>
    <row r="120" spans="1:32" ht="14.25" customHeight="1" x14ac:dyDescent="0.25">
      <c r="A120" s="28">
        <f>IFERROR(LARGE(Tabella1[VOTO],Tabella1[[#This Row],[N]]),"")</f>
        <v>0.95502360355963323</v>
      </c>
      <c r="B120" s="24">
        <f>ROW(Tabella1[[#This Row],[NOME1]])-1</f>
        <v>119</v>
      </c>
      <c r="C120" s="98">
        <f>IFERROR(VLOOKUP(Tabella1[[#This Row],[VOTO]],Tabella1[[GRANDE]:[N]],2,FALSE),"")</f>
        <v>119</v>
      </c>
      <c r="D120" s="25" t="s">
        <v>702</v>
      </c>
      <c r="E120" s="25" t="s">
        <v>35</v>
      </c>
      <c r="F120" s="25" t="s">
        <v>246</v>
      </c>
      <c r="G120" s="110"/>
      <c r="H120" s="10"/>
      <c r="I120" s="105">
        <f>SQRT((UFF.X-Tabella1[[#This Row],[X]])^2+(UFF.Y-Tabella1[[#This Row],[Y]])^2)/1000</f>
        <v>3.5397167572844008</v>
      </c>
      <c r="J120" s="25"/>
      <c r="K120" s="25"/>
      <c r="L120" s="25"/>
      <c r="M120" s="25"/>
      <c r="N120" s="25"/>
      <c r="O120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0.95502360355963323</v>
      </c>
      <c r="P120" s="27" t="s">
        <v>169</v>
      </c>
      <c r="Q120" s="68" t="s">
        <v>308</v>
      </c>
      <c r="R120" s="27"/>
      <c r="S120" s="19"/>
      <c r="T120" s="36">
        <v>0</v>
      </c>
      <c r="U120" s="32">
        <v>580660.77</v>
      </c>
      <c r="V120" s="32">
        <v>4998376.17</v>
      </c>
      <c r="W120" s="30">
        <f>IF(Tabella1[[#This Row],[PREZZO]]="",0,$AJ$2+(($AK$2-$AJ$2)/($AI$2-$AH$2))*(-$AH$2+Tabella1[[#This Row],[PREZZO]]))</f>
        <v>0</v>
      </c>
      <c r="X120" s="30">
        <f>IF(Tabella1[[#This Row],[RITORNO]]="",0,$AJ$3+(($AK$3-$AJ$3)/($AI$3/24-$AH$3/24))*(-$AH$3/24+Tabella1[[#This Row],[RITORNO]]))</f>
        <v>0</v>
      </c>
      <c r="Y120" s="30">
        <f>IF(Tabella1[[#This Row],[KM]]="",0,$AJ$4+(($AK$4-$AJ$4)/($AI$4-$AH$4))*(-$AH$4+Tabella1[[#This Row],[KM]]))</f>
        <v>7.6401888284770658</v>
      </c>
      <c r="Z120" s="31">
        <f>IF(Tabella1[[#This Row],[PARK]]="",0,$AJ$5+(($AK$5-$AJ$5)/($AI$5-$AH$5))*(-$AH$5+Tabella1[[#This Row],[PARK]]))</f>
        <v>0</v>
      </c>
      <c r="AA120" s="30">
        <f>IF(Tabella1[[#This Row],[BUONI]]="",0,$AJ$6+(($AK$6-$AJ$6)/($AI$6-$AH$6))*(-$AH$6+Tabella1[[#This Row],[BUONI]]))</f>
        <v>0</v>
      </c>
      <c r="AB120" s="30">
        <f>IF(Tabella1[[#This Row],[QUALITA]]="",0,$AJ$7+(($AK$7-$AJ$7)/($AI$7-$AH$7))*(-$AH$7+Tabella1[[#This Row],[QUALITA]]))</f>
        <v>0</v>
      </c>
      <c r="AC120" s="30">
        <f>IF(Tabella1[[#This Row],[SIMPATIA]]="",0,$AJ$8+(($AK$8-$AJ$8)/($AI$8-$AH$8))*(-$AH$8+Tabella1[[#This Row],[SIMPATIA]]))</f>
        <v>0</v>
      </c>
      <c r="AD120" s="30">
        <f>IF(Tabella1[[#This Row],[LOCATION]]="",0,$AJ$9+(($AK$9-$AJ$9)/($AI$9-$AH$9))*(-$AH$9+Tabella1[[#This Row],[LOCATION]]))</f>
        <v>0</v>
      </c>
      <c r="AE120" s="75" t="s">
        <v>822</v>
      </c>
      <c r="AF120" s="73"/>
    </row>
    <row r="121" spans="1:32" ht="14.25" customHeight="1" x14ac:dyDescent="0.25">
      <c r="A121" s="28">
        <f>IFERROR(LARGE(Tabella1[VOTO],Tabella1[[#This Row],[N]]),"")</f>
        <v>0.9532065064717643</v>
      </c>
      <c r="B121" s="24">
        <f>ROW(Tabella1[[#This Row],[NOME1]])-1</f>
        <v>120</v>
      </c>
      <c r="C121" s="98">
        <f>IFERROR(VLOOKUP(Tabella1[[#This Row],[VOTO]],Tabella1[[GRANDE]:[N]],2,FALSE),"")</f>
        <v>120</v>
      </c>
      <c r="D121" s="25" t="s">
        <v>249</v>
      </c>
      <c r="E121" s="25" t="s">
        <v>235</v>
      </c>
      <c r="F121" s="25" t="s">
        <v>250</v>
      </c>
      <c r="G121" s="110"/>
      <c r="H121" s="26"/>
      <c r="I121" s="105">
        <f>SQRT((UFF.X-Tabella1[[#This Row],[X]])^2+(UFF.Y-Tabella1[[#This Row],[Y]])^2)/1000</f>
        <v>3.5615219223388279</v>
      </c>
      <c r="J121" s="25"/>
      <c r="K121" s="25"/>
      <c r="L121" s="25"/>
      <c r="M121" s="25"/>
      <c r="N121" s="25"/>
      <c r="O12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0.9532065064717643</v>
      </c>
      <c r="P121" s="27" t="s">
        <v>169</v>
      </c>
      <c r="Q121" s="68" t="s">
        <v>307</v>
      </c>
      <c r="R121" s="27"/>
      <c r="S121" s="28"/>
      <c r="T121" s="36">
        <v>0</v>
      </c>
      <c r="U121" s="32">
        <v>580686.07999999996</v>
      </c>
      <c r="V121" s="32">
        <v>4998195.87</v>
      </c>
      <c r="W121" s="30">
        <f>IF(Tabella1[[#This Row],[PREZZO]]="",0,$AJ$2+(($AK$2-$AJ$2)/($AI$2-$AH$2))*(-$AH$2+Tabella1[[#This Row],[PREZZO]]))</f>
        <v>0</v>
      </c>
      <c r="X121" s="30">
        <f>IF(Tabella1[[#This Row],[RITORNO]]="",0,$AJ$3+(($AK$3-$AJ$3)/($AI$3/24-$AH$3/24))*(-$AH$3/24+Tabella1[[#This Row],[RITORNO]]))</f>
        <v>0</v>
      </c>
      <c r="Y121" s="30">
        <f>IF(Tabella1[[#This Row],[KM]]="",0,$AJ$4+(($AK$4-$AJ$4)/($AI$4-$AH$4))*(-$AH$4+Tabella1[[#This Row],[KM]]))</f>
        <v>7.6256520517741144</v>
      </c>
      <c r="Z121" s="31">
        <f>IF(Tabella1[[#This Row],[PARK]]="",0,$AJ$5+(($AK$5-$AJ$5)/($AI$5-$AH$5))*(-$AH$5+Tabella1[[#This Row],[PARK]]))</f>
        <v>0</v>
      </c>
      <c r="AA121" s="30">
        <f>IF(Tabella1[[#This Row],[BUONI]]="",0,$AJ$6+(($AK$6-$AJ$6)/($AI$6-$AH$6))*(-$AH$6+Tabella1[[#This Row],[BUONI]]))</f>
        <v>0</v>
      </c>
      <c r="AB121" s="30">
        <f>IF(Tabella1[[#This Row],[QUALITA]]="",0,$AJ$7+(($AK$7-$AJ$7)/($AI$7-$AH$7))*(-$AH$7+Tabella1[[#This Row],[QUALITA]]))</f>
        <v>0</v>
      </c>
      <c r="AC121" s="30">
        <f>IF(Tabella1[[#This Row],[SIMPATIA]]="",0,$AJ$8+(($AK$8-$AJ$8)/($AI$8-$AH$8))*(-$AH$8+Tabella1[[#This Row],[SIMPATIA]]))</f>
        <v>0</v>
      </c>
      <c r="AD121" s="30">
        <f>IF(Tabella1[[#This Row],[LOCATION]]="",0,$AJ$9+(($AK$9-$AJ$9)/($AI$9-$AH$9))*(-$AH$9+Tabella1[[#This Row],[LOCATION]]))</f>
        <v>0</v>
      </c>
      <c r="AE121" s="75" t="s">
        <v>853</v>
      </c>
      <c r="AF121" s="73"/>
    </row>
    <row r="122" spans="1:32" ht="14.25" customHeight="1" x14ac:dyDescent="0.25">
      <c r="A122" s="28">
        <f>IFERROR(LARGE(Tabella1[VOTO],Tabella1[[#This Row],[N]]),"")</f>
        <v>0.95300673536912162</v>
      </c>
      <c r="B122" s="24">
        <f>ROW(Tabella1[[#This Row],[NOME1]])-1</f>
        <v>121</v>
      </c>
      <c r="C122" s="98">
        <f>IFERROR(VLOOKUP(Tabella1[[#This Row],[VOTO]],Tabella1[[GRANDE]:[N]],2,FALSE),"")</f>
        <v>121</v>
      </c>
      <c r="D122" s="25" t="s">
        <v>561</v>
      </c>
      <c r="E122" s="25" t="s">
        <v>241</v>
      </c>
      <c r="F122" s="25" t="s">
        <v>245</v>
      </c>
      <c r="G122" s="110"/>
      <c r="H122" s="26"/>
      <c r="I122" s="105">
        <f>SQRT((UFF.X-Tabella1[[#This Row],[X]])^2+(UFF.Y-Tabella1[[#This Row],[Y]])^2)/1000</f>
        <v>3.5639191755705388</v>
      </c>
      <c r="J122" s="25"/>
      <c r="K122" s="25"/>
      <c r="L122" s="25"/>
      <c r="M122" s="25"/>
      <c r="N122" s="25"/>
      <c r="O12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0.95300673536912162</v>
      </c>
      <c r="P122" s="27" t="s">
        <v>169</v>
      </c>
      <c r="Q122" s="68" t="s">
        <v>306</v>
      </c>
      <c r="R122" s="27"/>
      <c r="S122" s="28"/>
      <c r="T122" s="36">
        <v>0</v>
      </c>
      <c r="U122" s="32">
        <v>580628.86</v>
      </c>
      <c r="V122" s="32">
        <v>4998406.4800000004</v>
      </c>
      <c r="W122" s="30">
        <f>IF(Tabella1[[#This Row],[PREZZO]]="",0,$AJ$2+(($AK$2-$AJ$2)/($AI$2-$AH$2))*(-$AH$2+Tabella1[[#This Row],[PREZZO]]))</f>
        <v>0</v>
      </c>
      <c r="X122" s="30">
        <f>IF(Tabella1[[#This Row],[RITORNO]]="",0,$AJ$3+(($AK$3-$AJ$3)/($AI$3/24-$AH$3/24))*(-$AH$3/24+Tabella1[[#This Row],[RITORNO]]))</f>
        <v>0</v>
      </c>
      <c r="Y122" s="30">
        <f>IF(Tabella1[[#This Row],[KM]]="",0,$AJ$4+(($AK$4-$AJ$4)/($AI$4-$AH$4))*(-$AH$4+Tabella1[[#This Row],[KM]]))</f>
        <v>7.6240538829529729</v>
      </c>
      <c r="Z122" s="31">
        <f>IF(Tabella1[[#This Row],[PARK]]="",0,$AJ$5+(($AK$5-$AJ$5)/($AI$5-$AH$5))*(-$AH$5+Tabella1[[#This Row],[PARK]]))</f>
        <v>0</v>
      </c>
      <c r="AA122" s="30">
        <f>IF(Tabella1[[#This Row],[BUONI]]="",0,$AJ$6+(($AK$6-$AJ$6)/($AI$6-$AH$6))*(-$AH$6+Tabella1[[#This Row],[BUONI]]))</f>
        <v>0</v>
      </c>
      <c r="AB122" s="30">
        <f>IF(Tabella1[[#This Row],[QUALITA]]="",0,$AJ$7+(($AK$7-$AJ$7)/($AI$7-$AH$7))*(-$AH$7+Tabella1[[#This Row],[QUALITA]]))</f>
        <v>0</v>
      </c>
      <c r="AC122" s="30">
        <f>IF(Tabella1[[#This Row],[SIMPATIA]]="",0,$AJ$8+(($AK$8-$AJ$8)/($AI$8-$AH$8))*(-$AH$8+Tabella1[[#This Row],[SIMPATIA]]))</f>
        <v>0</v>
      </c>
      <c r="AD122" s="30">
        <f>IF(Tabella1[[#This Row],[LOCATION]]="",0,$AJ$9+(($AK$9-$AJ$9)/($AI$9-$AH$9))*(-$AH$9+Tabella1[[#This Row],[LOCATION]]))</f>
        <v>0</v>
      </c>
      <c r="AE122" s="75" t="s">
        <v>876</v>
      </c>
      <c r="AF122" s="73"/>
    </row>
    <row r="123" spans="1:32" ht="14.25" customHeight="1" x14ac:dyDescent="0.25">
      <c r="A123" s="28">
        <f>IFERROR(LARGE(Tabella1[VOTO],Tabella1[[#This Row],[N]]),"")</f>
        <v>0.94976368104071374</v>
      </c>
      <c r="B123" s="33">
        <f>ROW(Tabella1[[#This Row],[NOME1]])-1</f>
        <v>122</v>
      </c>
      <c r="C123" s="97">
        <f>IFERROR(VLOOKUP(Tabella1[[#This Row],[VOTO]],Tabella1[[GRANDE]:[N]],2,FALSE),"")</f>
        <v>122</v>
      </c>
      <c r="D123" s="25" t="s">
        <v>646</v>
      </c>
      <c r="E123" s="25" t="s">
        <v>36</v>
      </c>
      <c r="F123" s="25" t="s">
        <v>647</v>
      </c>
      <c r="G123" s="110"/>
      <c r="H123" s="26"/>
      <c r="I123" s="105">
        <f>SQRT((UFF.X-Tabella1[[#This Row],[X]])^2+(UFF.Y-Tabella1[[#This Row],[Y]])^2)/1000</f>
        <v>3.6028358275114343</v>
      </c>
      <c r="J123" s="25"/>
      <c r="K123" s="25"/>
      <c r="L123" s="25"/>
      <c r="M123" s="25"/>
      <c r="N123" s="25"/>
      <c r="O12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0.94976368104071374</v>
      </c>
      <c r="P123" s="27" t="s">
        <v>166</v>
      </c>
      <c r="Q123" s="68" t="s">
        <v>648</v>
      </c>
      <c r="R123" s="27"/>
      <c r="S123" s="94"/>
      <c r="T123" s="36">
        <v>0</v>
      </c>
      <c r="U123" s="29">
        <v>580503</v>
      </c>
      <c r="V123" s="29">
        <v>4999082</v>
      </c>
      <c r="W123" s="30">
        <f>IF(Tabella1[[#This Row],[PREZZO]]="",0,$AJ$2+(($AK$2-$AJ$2)/($AI$2-$AH$2))*(-$AH$2+Tabella1[[#This Row],[PREZZO]]))</f>
        <v>0</v>
      </c>
      <c r="X123" s="30">
        <f>IF(Tabella1[[#This Row],[RITORNO]]="",0,$AJ$3+(($AK$3-$AJ$3)/($AI$3/24-$AH$3/24))*(-$AH$3/24+Tabella1[[#This Row],[RITORNO]]))</f>
        <v>0</v>
      </c>
      <c r="Y123" s="30">
        <f>IF(Tabella1[[#This Row],[KM]]="",0,$AJ$4+(($AK$4-$AJ$4)/($AI$4-$AH$4))*(-$AH$4+Tabella1[[#This Row],[KM]]))</f>
        <v>7.5981094483257099</v>
      </c>
      <c r="Z123" s="31">
        <f>IF(Tabella1[[#This Row],[PARK]]="",0,$AJ$5+(($AK$5-$AJ$5)/($AI$5-$AH$5))*(-$AH$5+Tabella1[[#This Row],[PARK]]))</f>
        <v>0</v>
      </c>
      <c r="AA123" s="30">
        <f>IF(Tabella1[[#This Row],[BUONI]]="",0,$AJ$6+(($AK$6-$AJ$6)/($AI$6-$AH$6))*(-$AH$6+Tabella1[[#This Row],[BUONI]]))</f>
        <v>0</v>
      </c>
      <c r="AB123" s="30">
        <f>IF(Tabella1[[#This Row],[QUALITA]]="",0,$AJ$7+(($AK$7-$AJ$7)/($AI$7-$AH$7))*(-$AH$7+Tabella1[[#This Row],[QUALITA]]))</f>
        <v>0</v>
      </c>
      <c r="AC123" s="30">
        <f>IF(Tabella1[[#This Row],[SIMPATIA]]="",0,$AJ$8+(($AK$8-$AJ$8)/($AI$8-$AH$8))*(-$AH$8+Tabella1[[#This Row],[SIMPATIA]]))</f>
        <v>0</v>
      </c>
      <c r="AD123" s="30">
        <f>IF(Tabella1[[#This Row],[LOCATION]]="",0,$AJ$9+(($AK$9-$AJ$9)/($AI$9-$AH$9))*(-$AH$9+Tabella1[[#This Row],[LOCATION]]))</f>
        <v>0</v>
      </c>
      <c r="AE123" s="75" t="s">
        <v>649</v>
      </c>
      <c r="AF123" s="73"/>
    </row>
    <row r="124" spans="1:32" ht="14.25" customHeight="1" x14ac:dyDescent="0.25">
      <c r="A124" s="28">
        <f>IFERROR(LARGE(Tabella1[VOTO],Tabella1[[#This Row],[N]]),"")</f>
        <v>0.9487154369251215</v>
      </c>
      <c r="B124" s="24">
        <f>ROW(Tabella1[[#This Row],[NOME1]])-1</f>
        <v>123</v>
      </c>
      <c r="C124" s="98">
        <f>IFERROR(VLOOKUP(Tabella1[[#This Row],[VOTO]],Tabella1[[GRANDE]:[N]],2,FALSE),"")</f>
        <v>123</v>
      </c>
      <c r="D124" s="25" t="s">
        <v>243</v>
      </c>
      <c r="E124" s="25" t="s">
        <v>35</v>
      </c>
      <c r="F124" s="25" t="s">
        <v>244</v>
      </c>
      <c r="G124" s="110"/>
      <c r="H124" s="26"/>
      <c r="I124" s="105">
        <f>SQRT((UFF.X-Tabella1[[#This Row],[X]])^2+(UFF.Y-Tabella1[[#This Row],[Y]])^2)/1000</f>
        <v>3.6154147568985424</v>
      </c>
      <c r="J124" s="25"/>
      <c r="K124" s="25"/>
      <c r="L124" s="25"/>
      <c r="M124" s="25"/>
      <c r="N124" s="25"/>
      <c r="O12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0.9487154369251215</v>
      </c>
      <c r="P124" s="27" t="s">
        <v>7</v>
      </c>
      <c r="Q124" s="68" t="s">
        <v>305</v>
      </c>
      <c r="R124" s="27"/>
      <c r="S124" s="28"/>
      <c r="T124" s="36">
        <v>0</v>
      </c>
      <c r="U124" s="32">
        <v>580570.62</v>
      </c>
      <c r="V124" s="32">
        <v>4998431.2</v>
      </c>
      <c r="W124" s="30">
        <f>IF(Tabella1[[#This Row],[PREZZO]]="",0,$AJ$2+(($AK$2-$AJ$2)/($AI$2-$AH$2))*(-$AH$2+Tabella1[[#This Row],[PREZZO]]))</f>
        <v>0</v>
      </c>
      <c r="X124" s="30">
        <f>IF(Tabella1[[#This Row],[RITORNO]]="",0,$AJ$3+(($AK$3-$AJ$3)/($AI$3/24-$AH$3/24))*(-$AH$3/24+Tabella1[[#This Row],[RITORNO]]))</f>
        <v>0</v>
      </c>
      <c r="Y124" s="30">
        <f>IF(Tabella1[[#This Row],[KM]]="",0,$AJ$4+(($AK$4-$AJ$4)/($AI$4-$AH$4))*(-$AH$4+Tabella1[[#This Row],[KM]]))</f>
        <v>7.589723495400972</v>
      </c>
      <c r="Z124" s="31">
        <f>IF(Tabella1[[#This Row],[PARK]]="",0,$AJ$5+(($AK$5-$AJ$5)/($AI$5-$AH$5))*(-$AH$5+Tabella1[[#This Row],[PARK]]))</f>
        <v>0</v>
      </c>
      <c r="AA124" s="30">
        <f>IF(Tabella1[[#This Row],[BUONI]]="",0,$AJ$6+(($AK$6-$AJ$6)/($AI$6-$AH$6))*(-$AH$6+Tabella1[[#This Row],[BUONI]]))</f>
        <v>0</v>
      </c>
      <c r="AB124" s="30">
        <f>IF(Tabella1[[#This Row],[QUALITA]]="",0,$AJ$7+(($AK$7-$AJ$7)/($AI$7-$AH$7))*(-$AH$7+Tabella1[[#This Row],[QUALITA]]))</f>
        <v>0</v>
      </c>
      <c r="AC124" s="30">
        <f>IF(Tabella1[[#This Row],[SIMPATIA]]="",0,$AJ$8+(($AK$8-$AJ$8)/($AI$8-$AH$8))*(-$AH$8+Tabella1[[#This Row],[SIMPATIA]]))</f>
        <v>0</v>
      </c>
      <c r="AD124" s="30">
        <f>IF(Tabella1[[#This Row],[LOCATION]]="",0,$AJ$9+(($AK$9-$AJ$9)/($AI$9-$AH$9))*(-$AH$9+Tabella1[[#This Row],[LOCATION]]))</f>
        <v>0</v>
      </c>
      <c r="AE124" s="75" t="s">
        <v>864</v>
      </c>
      <c r="AF124" s="73"/>
    </row>
    <row r="125" spans="1:32" ht="14.25" customHeight="1" x14ac:dyDescent="0.25">
      <c r="A125" s="28">
        <f>IFERROR(LARGE(Tabella1[VOTO],Tabella1[[#This Row],[N]]),"")</f>
        <v>0.9478862173415139</v>
      </c>
      <c r="B125" s="24">
        <f>ROW(Tabella1[[#This Row],[NOME1]])-1</f>
        <v>124</v>
      </c>
      <c r="C125" s="98">
        <f>IFERROR(VLOOKUP(Tabella1[[#This Row],[VOTO]],Tabella1[[GRANDE]:[N]],2,FALSE),"")</f>
        <v>124</v>
      </c>
      <c r="D125" s="25" t="s">
        <v>678</v>
      </c>
      <c r="E125" s="25" t="s">
        <v>241</v>
      </c>
      <c r="F125" s="25" t="s">
        <v>242</v>
      </c>
      <c r="G125" s="110"/>
      <c r="H125" s="26"/>
      <c r="I125" s="105">
        <f>SQRT((UFF.X-Tabella1[[#This Row],[X]])^2+(UFF.Y-Tabella1[[#This Row],[Y]])^2)/1000</f>
        <v>3.6253653919018323</v>
      </c>
      <c r="J125" s="25"/>
      <c r="K125" s="25"/>
      <c r="L125" s="25"/>
      <c r="M125" s="25"/>
      <c r="N125" s="25"/>
      <c r="O125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0.9478862173415139</v>
      </c>
      <c r="P125" s="27" t="s">
        <v>130</v>
      </c>
      <c r="Q125" s="68" t="s">
        <v>304</v>
      </c>
      <c r="R125" s="27"/>
      <c r="S125" s="28"/>
      <c r="T125" s="36">
        <v>0</v>
      </c>
      <c r="U125" s="32">
        <v>580522.62</v>
      </c>
      <c r="V125" s="32">
        <v>4998633.9800000004</v>
      </c>
      <c r="W125" s="30">
        <f>IF(Tabella1[[#This Row],[PREZZO]]="",0,$AJ$2+(($AK$2-$AJ$2)/($AI$2-$AH$2))*(-$AH$2+Tabella1[[#This Row],[PREZZO]]))</f>
        <v>0</v>
      </c>
      <c r="X125" s="30">
        <f>IF(Tabella1[[#This Row],[RITORNO]]="",0,$AJ$3+(($AK$3-$AJ$3)/($AI$3/24-$AH$3/24))*(-$AH$3/24+Tabella1[[#This Row],[RITORNO]]))</f>
        <v>0</v>
      </c>
      <c r="Y125" s="30">
        <f>IF(Tabella1[[#This Row],[KM]]="",0,$AJ$4+(($AK$4-$AJ$4)/($AI$4-$AH$4))*(-$AH$4+Tabella1[[#This Row],[KM]]))</f>
        <v>7.5830897387321112</v>
      </c>
      <c r="Z125" s="31">
        <f>IF(Tabella1[[#This Row],[PARK]]="",0,$AJ$5+(($AK$5-$AJ$5)/($AI$5-$AH$5))*(-$AH$5+Tabella1[[#This Row],[PARK]]))</f>
        <v>0</v>
      </c>
      <c r="AA125" s="30">
        <f>IF(Tabella1[[#This Row],[BUONI]]="",0,$AJ$6+(($AK$6-$AJ$6)/($AI$6-$AH$6))*(-$AH$6+Tabella1[[#This Row],[BUONI]]))</f>
        <v>0</v>
      </c>
      <c r="AB125" s="30">
        <f>IF(Tabella1[[#This Row],[QUALITA]]="",0,$AJ$7+(($AK$7-$AJ$7)/($AI$7-$AH$7))*(-$AH$7+Tabella1[[#This Row],[QUALITA]]))</f>
        <v>0</v>
      </c>
      <c r="AC125" s="30">
        <f>IF(Tabella1[[#This Row],[SIMPATIA]]="",0,$AJ$8+(($AK$8-$AJ$8)/($AI$8-$AH$8))*(-$AH$8+Tabella1[[#This Row],[SIMPATIA]]))</f>
        <v>0</v>
      </c>
      <c r="AD125" s="30">
        <f>IF(Tabella1[[#This Row],[LOCATION]]="",0,$AJ$9+(($AK$9-$AJ$9)/($AI$9-$AH$9))*(-$AH$9+Tabella1[[#This Row],[LOCATION]]))</f>
        <v>0</v>
      </c>
      <c r="AE125" s="75" t="s">
        <v>525</v>
      </c>
      <c r="AF125" s="73"/>
    </row>
    <row r="126" spans="1:32" ht="14.25" customHeight="1" x14ac:dyDescent="0.25">
      <c r="A126" s="28">
        <f>IFERROR(LARGE(Tabella1[VOTO],Tabella1[[#This Row],[N]]),"")</f>
        <v>0.94717893784149088</v>
      </c>
      <c r="B126" s="24">
        <f>ROW(Tabella1[[#This Row],[NOME1]])-1</f>
        <v>125</v>
      </c>
      <c r="C126" s="98">
        <f>IFERROR(VLOOKUP(Tabella1[[#This Row],[VOTO]],Tabella1[[GRANDE]:[N]],2,FALSE),"")</f>
        <v>125</v>
      </c>
      <c r="D126" s="25" t="s">
        <v>217</v>
      </c>
      <c r="E126" s="25" t="s">
        <v>34</v>
      </c>
      <c r="F126" s="25" t="s">
        <v>218</v>
      </c>
      <c r="G126" s="110"/>
      <c r="H126" s="26"/>
      <c r="I126" s="105">
        <f>SQRT((UFF.X-Tabella1[[#This Row],[X]])^2+(UFF.Y-Tabella1[[#This Row],[Y]])^2)/1000</f>
        <v>3.6338527459021095</v>
      </c>
      <c r="J126" s="25"/>
      <c r="K126" s="25"/>
      <c r="L126" s="25"/>
      <c r="M126" s="25"/>
      <c r="N126" s="25"/>
      <c r="O126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0.94717893784149088</v>
      </c>
      <c r="P126" s="27" t="s">
        <v>7</v>
      </c>
      <c r="Q126" s="68" t="s">
        <v>7</v>
      </c>
      <c r="R126" s="27"/>
      <c r="S126" s="28"/>
      <c r="T126" s="36">
        <v>0</v>
      </c>
      <c r="U126" s="32">
        <v>580478.69999999995</v>
      </c>
      <c r="V126" s="32">
        <v>4999446.17</v>
      </c>
      <c r="W126" s="30">
        <f>IF(Tabella1[[#This Row],[PREZZO]]="",0,$AJ$2+(($AK$2-$AJ$2)/($AI$2-$AH$2))*(-$AH$2+Tabella1[[#This Row],[PREZZO]]))</f>
        <v>0</v>
      </c>
      <c r="X126" s="30">
        <f>IF(Tabella1[[#This Row],[RITORNO]]="",0,$AJ$3+(($AK$3-$AJ$3)/($AI$3/24-$AH$3/24))*(-$AH$3/24+Tabella1[[#This Row],[RITORNO]]))</f>
        <v>0</v>
      </c>
      <c r="Y126" s="30">
        <f>IF(Tabella1[[#This Row],[KM]]="",0,$AJ$4+(($AK$4-$AJ$4)/($AI$4-$AH$4))*(-$AH$4+Tabella1[[#This Row],[KM]]))</f>
        <v>7.577431502731927</v>
      </c>
      <c r="Z126" s="31">
        <f>IF(Tabella1[[#This Row],[PARK]]="",0,$AJ$5+(($AK$5-$AJ$5)/($AI$5-$AH$5))*(-$AH$5+Tabella1[[#This Row],[PARK]]))</f>
        <v>0</v>
      </c>
      <c r="AA126" s="30">
        <f>IF(Tabella1[[#This Row],[BUONI]]="",0,$AJ$6+(($AK$6-$AJ$6)/($AI$6-$AH$6))*(-$AH$6+Tabella1[[#This Row],[BUONI]]))</f>
        <v>0</v>
      </c>
      <c r="AB126" s="30">
        <f>IF(Tabella1[[#This Row],[QUALITA]]="",0,$AJ$7+(($AK$7-$AJ$7)/($AI$7-$AH$7))*(-$AH$7+Tabella1[[#This Row],[QUALITA]]))</f>
        <v>0</v>
      </c>
      <c r="AC126" s="30">
        <f>IF(Tabella1[[#This Row],[SIMPATIA]]="",0,$AJ$8+(($AK$8-$AJ$8)/($AI$8-$AH$8))*(-$AH$8+Tabella1[[#This Row],[SIMPATIA]]))</f>
        <v>0</v>
      </c>
      <c r="AD126" s="30">
        <f>IF(Tabella1[[#This Row],[LOCATION]]="",0,$AJ$9+(($AK$9-$AJ$9)/($AI$9-$AH$9))*(-$AH$9+Tabella1[[#This Row],[LOCATION]]))</f>
        <v>0</v>
      </c>
      <c r="AE126" s="75" t="s">
        <v>809</v>
      </c>
      <c r="AF126" s="73"/>
    </row>
    <row r="127" spans="1:32" ht="14.25" customHeight="1" x14ac:dyDescent="0.25">
      <c r="A127" s="28">
        <f>IFERROR(LARGE(Tabella1[VOTO],Tabella1[[#This Row],[N]]),"")</f>
        <v>0.94668616134072903</v>
      </c>
      <c r="B127" s="33">
        <f>ROW(Tabella1[[#This Row],[NOME1]])-1</f>
        <v>126</v>
      </c>
      <c r="C127" s="97">
        <f>IFERROR(VLOOKUP(Tabella1[[#This Row],[VOTO]],Tabella1[[GRANDE]:[N]],2,FALSE),"")</f>
        <v>126</v>
      </c>
      <c r="D127" s="25" t="s">
        <v>718</v>
      </c>
      <c r="E127" s="25" t="s">
        <v>36</v>
      </c>
      <c r="F127" s="25" t="s">
        <v>650</v>
      </c>
      <c r="G127" s="110"/>
      <c r="H127" s="26"/>
      <c r="I127" s="105">
        <f>SQRT((UFF.X-Tabella1[[#This Row],[X]])^2+(UFF.Y-Tabella1[[#This Row],[Y]])^2)/1000</f>
        <v>3.6397660639112508</v>
      </c>
      <c r="J127" s="25"/>
      <c r="K127" s="25"/>
      <c r="L127" s="25"/>
      <c r="M127" s="25"/>
      <c r="N127" s="25"/>
      <c r="O127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0.94668616134072903</v>
      </c>
      <c r="P127" s="27" t="s">
        <v>130</v>
      </c>
      <c r="Q127" s="68" t="s">
        <v>651</v>
      </c>
      <c r="R127" s="27"/>
      <c r="S127" s="94"/>
      <c r="T127" s="36">
        <v>0</v>
      </c>
      <c r="U127" s="29">
        <v>580500</v>
      </c>
      <c r="V127" s="29">
        <v>4998688</v>
      </c>
      <c r="W127" s="30">
        <f>IF(Tabella1[[#This Row],[PREZZO]]="",0,$AJ$2+(($AK$2-$AJ$2)/($AI$2-$AH$2))*(-$AH$2+Tabella1[[#This Row],[PREZZO]]))</f>
        <v>0</v>
      </c>
      <c r="X127" s="30">
        <f>IF(Tabella1[[#This Row],[RITORNO]]="",0,$AJ$3+(($AK$3-$AJ$3)/($AI$3/24-$AH$3/24))*(-$AH$3/24+Tabella1[[#This Row],[RITORNO]]))</f>
        <v>0</v>
      </c>
      <c r="Y127" s="30">
        <f>IF(Tabella1[[#This Row],[KM]]="",0,$AJ$4+(($AK$4-$AJ$4)/($AI$4-$AH$4))*(-$AH$4+Tabella1[[#This Row],[KM]]))</f>
        <v>7.5734892907258322</v>
      </c>
      <c r="Z127" s="31">
        <f>IF(Tabella1[[#This Row],[PARK]]="",0,$AJ$5+(($AK$5-$AJ$5)/($AI$5-$AH$5))*(-$AH$5+Tabella1[[#This Row],[PARK]]))</f>
        <v>0</v>
      </c>
      <c r="AA127" s="30">
        <f>IF(Tabella1[[#This Row],[BUONI]]="",0,$AJ$6+(($AK$6-$AJ$6)/($AI$6-$AH$6))*(-$AH$6+Tabella1[[#This Row],[BUONI]]))</f>
        <v>0</v>
      </c>
      <c r="AB127" s="30">
        <f>IF(Tabella1[[#This Row],[QUALITA]]="",0,$AJ$7+(($AK$7-$AJ$7)/($AI$7-$AH$7))*(-$AH$7+Tabella1[[#This Row],[QUALITA]]))</f>
        <v>0</v>
      </c>
      <c r="AC127" s="30">
        <f>IF(Tabella1[[#This Row],[SIMPATIA]]="",0,$AJ$8+(($AK$8-$AJ$8)/($AI$8-$AH$8))*(-$AH$8+Tabella1[[#This Row],[SIMPATIA]]))</f>
        <v>0</v>
      </c>
      <c r="AD127" s="30">
        <f>IF(Tabella1[[#This Row],[LOCATION]]="",0,$AJ$9+(($AK$9-$AJ$9)/($AI$9-$AH$9))*(-$AH$9+Tabella1[[#This Row],[LOCATION]]))</f>
        <v>0</v>
      </c>
      <c r="AE127" s="75" t="s">
        <v>652</v>
      </c>
      <c r="AF127" s="73"/>
    </row>
    <row r="128" spans="1:32" ht="14.25" customHeight="1" x14ac:dyDescent="0.25">
      <c r="A128" s="28">
        <f>IFERROR(LARGE(Tabella1[VOTO],Tabella1[[#This Row],[N]]),"")</f>
        <v>0.94441605358096159</v>
      </c>
      <c r="B128" s="24">
        <f>ROW(Tabella1[[#This Row],[NOME1]])-1</f>
        <v>127</v>
      </c>
      <c r="C128" s="98">
        <f>IFERROR(VLOOKUP(Tabella1[[#This Row],[VOTO]],Tabella1[[GRANDE]:[N]],2,FALSE),"")</f>
        <v>127</v>
      </c>
      <c r="D128" s="25" t="s">
        <v>697</v>
      </c>
      <c r="E128" s="25" t="s">
        <v>35</v>
      </c>
      <c r="F128" s="25" t="s">
        <v>252</v>
      </c>
      <c r="G128" s="110"/>
      <c r="H128" s="26"/>
      <c r="I128" s="105">
        <f>SQRT((UFF.X-Tabella1[[#This Row],[X]])^2+(UFF.Y-Tabella1[[#This Row],[Y]])^2)/1000</f>
        <v>3.6670073570284609</v>
      </c>
      <c r="J128" s="25"/>
      <c r="K128" s="25"/>
      <c r="L128" s="25"/>
      <c r="M128" s="25"/>
      <c r="N128" s="25"/>
      <c r="O12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0.94441605358096159</v>
      </c>
      <c r="P128" s="27" t="s">
        <v>130</v>
      </c>
      <c r="Q128" s="68" t="s">
        <v>303</v>
      </c>
      <c r="R128" s="27"/>
      <c r="S128" s="28"/>
      <c r="T128" s="36">
        <v>0</v>
      </c>
      <c r="U128" s="32">
        <v>580576.21</v>
      </c>
      <c r="V128" s="32">
        <v>4998196.18</v>
      </c>
      <c r="W128" s="30">
        <f>IF(Tabella1[[#This Row],[PREZZO]]="",0,$AJ$2+(($AK$2-$AJ$2)/($AI$2-$AH$2))*(-$AH$2+Tabella1[[#This Row],[PREZZO]]))</f>
        <v>0</v>
      </c>
      <c r="X128" s="30">
        <f>IF(Tabella1[[#This Row],[RITORNO]]="",0,$AJ$3+(($AK$3-$AJ$3)/($AI$3/24-$AH$3/24))*(-$AH$3/24+Tabella1[[#This Row],[RITORNO]]))</f>
        <v>0</v>
      </c>
      <c r="Y128" s="30">
        <f>IF(Tabella1[[#This Row],[KM]]="",0,$AJ$4+(($AK$4-$AJ$4)/($AI$4-$AH$4))*(-$AH$4+Tabella1[[#This Row],[KM]]))</f>
        <v>7.5553284286476927</v>
      </c>
      <c r="Z128" s="31">
        <f>IF(Tabella1[[#This Row],[PARK]]="",0,$AJ$5+(($AK$5-$AJ$5)/($AI$5-$AH$5))*(-$AH$5+Tabella1[[#This Row],[PARK]]))</f>
        <v>0</v>
      </c>
      <c r="AA128" s="30">
        <f>IF(Tabella1[[#This Row],[BUONI]]="",0,$AJ$6+(($AK$6-$AJ$6)/($AI$6-$AH$6))*(-$AH$6+Tabella1[[#This Row],[BUONI]]))</f>
        <v>0</v>
      </c>
      <c r="AB128" s="30">
        <f>IF(Tabella1[[#This Row],[QUALITA]]="",0,$AJ$7+(($AK$7-$AJ$7)/($AI$7-$AH$7))*(-$AH$7+Tabella1[[#This Row],[QUALITA]]))</f>
        <v>0</v>
      </c>
      <c r="AC128" s="30">
        <f>IF(Tabella1[[#This Row],[SIMPATIA]]="",0,$AJ$8+(($AK$8-$AJ$8)/($AI$8-$AH$8))*(-$AH$8+Tabella1[[#This Row],[SIMPATIA]]))</f>
        <v>0</v>
      </c>
      <c r="AD128" s="30">
        <f>IF(Tabella1[[#This Row],[LOCATION]]="",0,$AJ$9+(($AK$9-$AJ$9)/($AI$9-$AH$9))*(-$AH$9+Tabella1[[#This Row],[LOCATION]]))</f>
        <v>0</v>
      </c>
      <c r="AE128" s="75" t="s">
        <v>882</v>
      </c>
      <c r="AF128" s="73"/>
    </row>
    <row r="129" spans="1:32" ht="14.25" customHeight="1" x14ac:dyDescent="0.25">
      <c r="A129" s="28">
        <f>IFERROR(LARGE(Tabella1[VOTO],Tabella1[[#This Row],[N]]),"")</f>
        <v>0.94374875759323429</v>
      </c>
      <c r="B129" s="24">
        <f>ROW(Tabella1[[#This Row],[NOME1]])-1</f>
        <v>128</v>
      </c>
      <c r="C129" s="98">
        <f>IFERROR(VLOOKUP(Tabella1[[#This Row],[VOTO]],Tabella1[[GRANDE]:[N]],2,FALSE),"")</f>
        <v>128</v>
      </c>
      <c r="D129" s="25" t="s">
        <v>716</v>
      </c>
      <c r="E129" s="25" t="s">
        <v>235</v>
      </c>
      <c r="F129" s="25" t="s">
        <v>251</v>
      </c>
      <c r="G129" s="110"/>
      <c r="H129" s="26"/>
      <c r="I129" s="105">
        <f>SQRT((UFF.X-Tabella1[[#This Row],[X]])^2+(UFF.Y-Tabella1[[#This Row],[Y]])^2)/1000</f>
        <v>3.6750149088811881</v>
      </c>
      <c r="J129" s="25"/>
      <c r="K129" s="25"/>
      <c r="L129" s="25"/>
      <c r="M129" s="25"/>
      <c r="N129" s="25"/>
      <c r="O12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0.94374875759323429</v>
      </c>
      <c r="P129" s="27" t="s">
        <v>169</v>
      </c>
      <c r="Q129" s="68" t="s">
        <v>302</v>
      </c>
      <c r="R129" s="27"/>
      <c r="S129" s="28"/>
      <c r="T129" s="36">
        <v>0</v>
      </c>
      <c r="U129" s="32">
        <v>580578.26</v>
      </c>
      <c r="V129" s="32">
        <v>4998160.2300000004</v>
      </c>
      <c r="W129" s="30">
        <f>IF(Tabella1[[#This Row],[PREZZO]]="",0,$AJ$2+(($AK$2-$AJ$2)/($AI$2-$AH$2))*(-$AH$2+Tabella1[[#This Row],[PREZZO]]))</f>
        <v>0</v>
      </c>
      <c r="X129" s="30">
        <f>IF(Tabella1[[#This Row],[RITORNO]]="",0,$AJ$3+(($AK$3-$AJ$3)/($AI$3/24-$AH$3/24))*(-$AH$3/24+Tabella1[[#This Row],[RITORNO]]))</f>
        <v>0</v>
      </c>
      <c r="Y129" s="30">
        <f>IF(Tabella1[[#This Row],[KM]]="",0,$AJ$4+(($AK$4-$AJ$4)/($AI$4-$AH$4))*(-$AH$4+Tabella1[[#This Row],[KM]]))</f>
        <v>7.5499900607458743</v>
      </c>
      <c r="Z129" s="31">
        <f>IF(Tabella1[[#This Row],[PARK]]="",0,$AJ$5+(($AK$5-$AJ$5)/($AI$5-$AH$5))*(-$AH$5+Tabella1[[#This Row],[PARK]]))</f>
        <v>0</v>
      </c>
      <c r="AA129" s="30">
        <f>IF(Tabella1[[#This Row],[BUONI]]="",0,$AJ$6+(($AK$6-$AJ$6)/($AI$6-$AH$6))*(-$AH$6+Tabella1[[#This Row],[BUONI]]))</f>
        <v>0</v>
      </c>
      <c r="AB129" s="30">
        <f>IF(Tabella1[[#This Row],[QUALITA]]="",0,$AJ$7+(($AK$7-$AJ$7)/($AI$7-$AH$7))*(-$AH$7+Tabella1[[#This Row],[QUALITA]]))</f>
        <v>0</v>
      </c>
      <c r="AC129" s="30">
        <f>IF(Tabella1[[#This Row],[SIMPATIA]]="",0,$AJ$8+(($AK$8-$AJ$8)/($AI$8-$AH$8))*(-$AH$8+Tabella1[[#This Row],[SIMPATIA]]))</f>
        <v>0</v>
      </c>
      <c r="AD129" s="30">
        <f>IF(Tabella1[[#This Row],[LOCATION]]="",0,$AJ$9+(($AK$9-$AJ$9)/($AI$9-$AH$9))*(-$AH$9+Tabella1[[#This Row],[LOCATION]]))</f>
        <v>0</v>
      </c>
      <c r="AE129" s="75" t="s">
        <v>871</v>
      </c>
      <c r="AF129" s="73"/>
    </row>
    <row r="130" spans="1:32" ht="14.25" customHeight="1" x14ac:dyDescent="0.25">
      <c r="A130" s="28">
        <f>IFERROR(LARGE(Tabella1[VOTO],Tabella1[[#This Row],[N]]),"")</f>
        <v>0.9426018687254083</v>
      </c>
      <c r="B130" s="33">
        <f>ROW(Tabella1[[#This Row],[NOME1]])-1</f>
        <v>129</v>
      </c>
      <c r="C130" s="98">
        <f>IFERROR(VLOOKUP(Tabella1[[#This Row],[VOTO]],Tabella1[[GRANDE]:[N]],2,FALSE),"")</f>
        <v>129</v>
      </c>
      <c r="D130" s="25" t="s">
        <v>623</v>
      </c>
      <c r="E130" s="25" t="s">
        <v>35</v>
      </c>
      <c r="F130" s="25" t="s">
        <v>624</v>
      </c>
      <c r="G130" s="110"/>
      <c r="H130" s="93"/>
      <c r="I130" s="105">
        <f>SQRT((UFF.X-Tabella1[[#This Row],[X]])^2+(UFF.Y-Tabella1[[#This Row],[Y]])^2)/1000</f>
        <v>3.6887775752951</v>
      </c>
      <c r="J130" s="27"/>
      <c r="K130" s="27"/>
      <c r="L130" s="25"/>
      <c r="M130" s="25"/>
      <c r="N130" s="25"/>
      <c r="O130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0.9426018687254083</v>
      </c>
      <c r="P130" s="27" t="s">
        <v>169</v>
      </c>
      <c r="Q130" s="68" t="s">
        <v>625</v>
      </c>
      <c r="R130" s="27"/>
      <c r="S130" s="28"/>
      <c r="T130" s="36">
        <v>0</v>
      </c>
      <c r="U130" s="32">
        <v>580590</v>
      </c>
      <c r="V130" s="32">
        <v>4998075</v>
      </c>
      <c r="W130" s="30">
        <f>IF(Tabella1[[#This Row],[PREZZO]]="",0,$AJ$2+(($AK$2-$AJ$2)/($AI$2-$AH$2))*(-$AH$2+Tabella1[[#This Row],[PREZZO]]))</f>
        <v>0</v>
      </c>
      <c r="X130" s="30">
        <f>IF(Tabella1[[#This Row],[RITORNO]]="",0,$AJ$3+(($AK$3-$AJ$3)/($AI$3/24-$AH$3/24))*(-$AH$3/24+Tabella1[[#This Row],[RITORNO]]))</f>
        <v>0</v>
      </c>
      <c r="Y130" s="30">
        <f>IF(Tabella1[[#This Row],[KM]]="",0,$AJ$4+(($AK$4-$AJ$4)/($AI$4-$AH$4))*(-$AH$4+Tabella1[[#This Row],[KM]]))</f>
        <v>7.5408149498032664</v>
      </c>
      <c r="Z130" s="31">
        <f>IF(Tabella1[[#This Row],[PARK]]="",0,$AJ$5+(($AK$5-$AJ$5)/($AI$5-$AH$5))*(-$AH$5+Tabella1[[#This Row],[PARK]]))</f>
        <v>0</v>
      </c>
      <c r="AA130" s="30">
        <f>IF(Tabella1[[#This Row],[BUONI]]="",0,$AJ$6+(($AK$6-$AJ$6)/($AI$6-$AH$6))*(-$AH$6+Tabella1[[#This Row],[BUONI]]))</f>
        <v>0</v>
      </c>
      <c r="AB130" s="30">
        <f>IF(Tabella1[[#This Row],[QUALITA]]="",0,$AJ$7+(($AK$7-$AJ$7)/($AI$7-$AH$7))*(-$AH$7+Tabella1[[#This Row],[QUALITA]]))</f>
        <v>0</v>
      </c>
      <c r="AC130" s="30">
        <f>IF(Tabella1[[#This Row],[SIMPATIA]]="",0,$AJ$8+(($AK$8-$AJ$8)/($AI$8-$AH$8))*(-$AH$8+Tabella1[[#This Row],[SIMPATIA]]))</f>
        <v>0</v>
      </c>
      <c r="AD130" s="30">
        <f>IF(Tabella1[[#This Row],[LOCATION]]="",0,$AJ$9+(($AK$9-$AJ$9)/($AI$9-$AH$9))*(-$AH$9+Tabella1[[#This Row],[LOCATION]]))</f>
        <v>0</v>
      </c>
      <c r="AE130" s="75" t="s">
        <v>626</v>
      </c>
      <c r="AF130" s="73"/>
    </row>
    <row r="131" spans="1:32" ht="14.25" customHeight="1" x14ac:dyDescent="0.25">
      <c r="A131" s="28">
        <f>IFERROR(LARGE(Tabella1[VOTO],Tabella1[[#This Row],[N]]),"")</f>
        <v>0.94186690060228107</v>
      </c>
      <c r="B131" s="33">
        <f>ROW(Tabella1[[#This Row],[NOME1]])-1</f>
        <v>130</v>
      </c>
      <c r="C131" s="98">
        <f>IFERROR(VLOOKUP(Tabella1[[#This Row],[VOTO]],Tabella1[[GRANDE]:[N]],2,FALSE),"")</f>
        <v>130</v>
      </c>
      <c r="D131" s="25" t="s">
        <v>581</v>
      </c>
      <c r="E131" s="25" t="s">
        <v>34</v>
      </c>
      <c r="F131" s="25" t="s">
        <v>582</v>
      </c>
      <c r="G131" s="110"/>
      <c r="H131" s="92"/>
      <c r="I131" s="105">
        <f>SQRT((UFF.X-Tabella1[[#This Row],[X]])^2+(UFF.Y-Tabella1[[#This Row],[Y]])^2)/1000</f>
        <v>3.6975971927726254</v>
      </c>
      <c r="J131" s="27"/>
      <c r="K131" s="27"/>
      <c r="L131" s="25"/>
      <c r="M131" s="25"/>
      <c r="N131" s="25"/>
      <c r="O13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0.94186690060228107</v>
      </c>
      <c r="P131" s="27" t="s">
        <v>169</v>
      </c>
      <c r="Q131" s="68" t="s">
        <v>583</v>
      </c>
      <c r="R131" s="27"/>
      <c r="S131" s="28"/>
      <c r="T131" s="36">
        <v>0</v>
      </c>
      <c r="U131" s="32">
        <v>580492</v>
      </c>
      <c r="V131" s="32">
        <v>4998406</v>
      </c>
      <c r="W131" s="30">
        <f>IF(Tabella1[[#This Row],[PREZZO]]="",0,$AJ$2+(($AK$2-$AJ$2)/($AI$2-$AH$2))*(-$AH$2+Tabella1[[#This Row],[PREZZO]]))</f>
        <v>0</v>
      </c>
      <c r="X131" s="30">
        <f>IF(Tabella1[[#This Row],[RITORNO]]="",0,$AJ$3+(($AK$3-$AJ$3)/($AI$3/24-$AH$3/24))*(-$AH$3/24+Tabella1[[#This Row],[RITORNO]]))</f>
        <v>0</v>
      </c>
      <c r="Y131" s="30">
        <f>IF(Tabella1[[#This Row],[KM]]="",0,$AJ$4+(($AK$4-$AJ$4)/($AI$4-$AH$4))*(-$AH$4+Tabella1[[#This Row],[KM]]))</f>
        <v>7.5349352048182485</v>
      </c>
      <c r="Z131" s="31">
        <f>IF(Tabella1[[#This Row],[PARK]]="",0,$AJ$5+(($AK$5-$AJ$5)/($AI$5-$AH$5))*(-$AH$5+Tabella1[[#This Row],[PARK]]))</f>
        <v>0</v>
      </c>
      <c r="AA131" s="30">
        <f>IF(Tabella1[[#This Row],[BUONI]]="",0,$AJ$6+(($AK$6-$AJ$6)/($AI$6-$AH$6))*(-$AH$6+Tabella1[[#This Row],[BUONI]]))</f>
        <v>0</v>
      </c>
      <c r="AB131" s="30">
        <f>IF(Tabella1[[#This Row],[QUALITA]]="",0,$AJ$7+(($AK$7-$AJ$7)/($AI$7-$AH$7))*(-$AH$7+Tabella1[[#This Row],[QUALITA]]))</f>
        <v>0</v>
      </c>
      <c r="AC131" s="30">
        <f>IF(Tabella1[[#This Row],[SIMPATIA]]="",0,$AJ$8+(($AK$8-$AJ$8)/($AI$8-$AH$8))*(-$AH$8+Tabella1[[#This Row],[SIMPATIA]]))</f>
        <v>0</v>
      </c>
      <c r="AD131" s="30">
        <f>IF(Tabella1[[#This Row],[LOCATION]]="",0,$AJ$9+(($AK$9-$AJ$9)/($AI$9-$AH$9))*(-$AH$9+Tabella1[[#This Row],[LOCATION]]))</f>
        <v>0</v>
      </c>
      <c r="AE131" s="75" t="s">
        <v>584</v>
      </c>
      <c r="AF131" s="73"/>
    </row>
    <row r="132" spans="1:32" ht="14.25" customHeight="1" x14ac:dyDescent="0.25">
      <c r="A132" s="28">
        <f>IFERROR(LARGE(Tabella1[VOTO],Tabella1[[#This Row],[N]]),"")</f>
        <v>0.93909235322428064</v>
      </c>
      <c r="B132" s="24">
        <f>ROW(Tabella1[[#This Row],[NOME1]])-1</f>
        <v>131</v>
      </c>
      <c r="C132" s="98">
        <f>IFERROR(VLOOKUP(Tabella1[[#This Row],[VOTO]],Tabella1[[GRANDE]:[N]],2,FALSE),"")</f>
        <v>131</v>
      </c>
      <c r="D132" s="25" t="s">
        <v>237</v>
      </c>
      <c r="E132" s="25" t="s">
        <v>235</v>
      </c>
      <c r="F132" s="25" t="s">
        <v>236</v>
      </c>
      <c r="G132" s="110"/>
      <c r="H132" s="26"/>
      <c r="I132" s="105">
        <f>SQRT((UFF.X-Tabella1[[#This Row],[X]])^2+(UFF.Y-Tabella1[[#This Row],[Y]])^2)/1000</f>
        <v>3.7308917613086323</v>
      </c>
      <c r="J132" s="25"/>
      <c r="K132" s="25"/>
      <c r="L132" s="25"/>
      <c r="M132" s="25"/>
      <c r="N132" s="25"/>
      <c r="O13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0.93909235322428064</v>
      </c>
      <c r="P132" s="27" t="s">
        <v>174</v>
      </c>
      <c r="Q132" s="68" t="s">
        <v>301</v>
      </c>
      <c r="R132" s="27"/>
      <c r="S132" s="28"/>
      <c r="T132" s="36">
        <v>0</v>
      </c>
      <c r="U132" s="32">
        <v>580396.94999999995</v>
      </c>
      <c r="V132" s="32">
        <v>4998775.8899999997</v>
      </c>
      <c r="W132" s="30">
        <f>IF(Tabella1[[#This Row],[PREZZO]]="",0,$AJ$2+(($AK$2-$AJ$2)/($AI$2-$AH$2))*(-$AH$2+Tabella1[[#This Row],[PREZZO]]))</f>
        <v>0</v>
      </c>
      <c r="X132" s="30">
        <f>IF(Tabella1[[#This Row],[RITORNO]]="",0,$AJ$3+(($AK$3-$AJ$3)/($AI$3/24-$AH$3/24))*(-$AH$3/24+Tabella1[[#This Row],[RITORNO]]))</f>
        <v>0</v>
      </c>
      <c r="Y132" s="30">
        <f>IF(Tabella1[[#This Row],[KM]]="",0,$AJ$4+(($AK$4-$AJ$4)/($AI$4-$AH$4))*(-$AH$4+Tabella1[[#This Row],[KM]]))</f>
        <v>7.5127388257942451</v>
      </c>
      <c r="Z132" s="31">
        <f>IF(Tabella1[[#This Row],[PARK]]="",0,$AJ$5+(($AK$5-$AJ$5)/($AI$5-$AH$5))*(-$AH$5+Tabella1[[#This Row],[PARK]]))</f>
        <v>0</v>
      </c>
      <c r="AA132" s="30">
        <f>IF(Tabella1[[#This Row],[BUONI]]="",0,$AJ$6+(($AK$6-$AJ$6)/($AI$6-$AH$6))*(-$AH$6+Tabella1[[#This Row],[BUONI]]))</f>
        <v>0</v>
      </c>
      <c r="AB132" s="30">
        <f>IF(Tabella1[[#This Row],[QUALITA]]="",0,$AJ$7+(($AK$7-$AJ$7)/($AI$7-$AH$7))*(-$AH$7+Tabella1[[#This Row],[QUALITA]]))</f>
        <v>0</v>
      </c>
      <c r="AC132" s="30">
        <f>IF(Tabella1[[#This Row],[SIMPATIA]]="",0,$AJ$8+(($AK$8-$AJ$8)/($AI$8-$AH$8))*(-$AH$8+Tabella1[[#This Row],[SIMPATIA]]))</f>
        <v>0</v>
      </c>
      <c r="AD132" s="30">
        <f>IF(Tabella1[[#This Row],[LOCATION]]="",0,$AJ$9+(($AK$9-$AJ$9)/($AI$9-$AH$9))*(-$AH$9+Tabella1[[#This Row],[LOCATION]]))</f>
        <v>0</v>
      </c>
      <c r="AE132" s="75" t="s">
        <v>839</v>
      </c>
      <c r="AF132" s="73"/>
    </row>
    <row r="133" spans="1:32" ht="14.25" customHeight="1" x14ac:dyDescent="0.25">
      <c r="A133" s="28">
        <f>IFERROR(LARGE(Tabella1[VOTO],Tabella1[[#This Row],[N]]),"")</f>
        <v>0.93796129816582019</v>
      </c>
      <c r="B133" s="33">
        <f>ROW(Tabella1[[#This Row],[NOME1]])-1</f>
        <v>132</v>
      </c>
      <c r="C133" s="97">
        <f>IFERROR(VLOOKUP(Tabella1[[#This Row],[VOTO]],Tabella1[[GRANDE]:[N]],2,FALSE),"")</f>
        <v>132</v>
      </c>
      <c r="D133" s="25" t="s">
        <v>106</v>
      </c>
      <c r="E133" s="25" t="s">
        <v>34</v>
      </c>
      <c r="F133" s="25" t="s">
        <v>105</v>
      </c>
      <c r="G133" s="110"/>
      <c r="H133" s="26"/>
      <c r="I133" s="105">
        <f>SQRT((UFF.X-Tabella1[[#This Row],[X]])^2+(UFF.Y-Tabella1[[#This Row],[Y]])^2)/1000</f>
        <v>3.7444644220101582</v>
      </c>
      <c r="J133" s="25"/>
      <c r="K133" s="25"/>
      <c r="L133" s="25"/>
      <c r="M133" s="25"/>
      <c r="N133" s="25"/>
      <c r="O13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0.93796129816582019</v>
      </c>
      <c r="P133" s="27" t="s">
        <v>130</v>
      </c>
      <c r="Q133" s="68" t="s">
        <v>879</v>
      </c>
      <c r="R133" s="27"/>
      <c r="S133" s="25"/>
      <c r="T133" s="36">
        <v>0</v>
      </c>
      <c r="U133" s="29">
        <v>580444.11</v>
      </c>
      <c r="V133" s="29">
        <v>4998405.66</v>
      </c>
      <c r="W133" s="30">
        <f>IF(Tabella1[[#This Row],[PREZZO]]="",0,$AJ$2+(($AK$2-$AJ$2)/($AI$2-$AH$2))*(-$AH$2+Tabella1[[#This Row],[PREZZO]]))</f>
        <v>0</v>
      </c>
      <c r="X133" s="30">
        <f>IF(Tabella1[[#This Row],[RITORNO]]="",0,$AJ$3+(($AK$3-$AJ$3)/($AI$3/24-$AH$3/24))*(-$AH$3/24+Tabella1[[#This Row],[RITORNO]]))</f>
        <v>0</v>
      </c>
      <c r="Y133" s="30">
        <f>IF(Tabella1[[#This Row],[KM]]="",0,$AJ$4+(($AK$4-$AJ$4)/($AI$4-$AH$4))*(-$AH$4+Tabella1[[#This Row],[KM]]))</f>
        <v>7.5036903853265615</v>
      </c>
      <c r="Z133" s="31">
        <f>IF(Tabella1[[#This Row],[PARK]]="",0,$AJ$5+(($AK$5-$AJ$5)/($AI$5-$AH$5))*(-$AH$5+Tabella1[[#This Row],[PARK]]))</f>
        <v>0</v>
      </c>
      <c r="AA133" s="30">
        <f>IF(Tabella1[[#This Row],[BUONI]]="",0,$AJ$6+(($AK$6-$AJ$6)/($AI$6-$AH$6))*(-$AH$6+Tabella1[[#This Row],[BUONI]]))</f>
        <v>0</v>
      </c>
      <c r="AB133" s="30">
        <f>IF(Tabella1[[#This Row],[QUALITA]]="",0,$AJ$7+(($AK$7-$AJ$7)/($AI$7-$AH$7))*(-$AH$7+Tabella1[[#This Row],[QUALITA]]))</f>
        <v>0</v>
      </c>
      <c r="AC133" s="30">
        <f>IF(Tabella1[[#This Row],[SIMPATIA]]="",0,$AJ$8+(($AK$8-$AJ$8)/($AI$8-$AH$8))*(-$AH$8+Tabella1[[#This Row],[SIMPATIA]]))</f>
        <v>0</v>
      </c>
      <c r="AD133" s="30">
        <f>IF(Tabella1[[#This Row],[LOCATION]]="",0,$AJ$9+(($AK$9-$AJ$9)/($AI$9-$AH$9))*(-$AH$9+Tabella1[[#This Row],[LOCATION]]))</f>
        <v>0</v>
      </c>
      <c r="AE133" s="75" t="s">
        <v>878</v>
      </c>
      <c r="AF133" s="73"/>
    </row>
    <row r="134" spans="1:32" ht="14.25" customHeight="1" x14ac:dyDescent="0.25">
      <c r="A134" s="28">
        <f>IFERROR(LARGE(Tabella1[VOTO],Tabella1[[#This Row],[N]]),"")</f>
        <v>0.93740739149991259</v>
      </c>
      <c r="B134" s="33">
        <f>ROW(Tabella1[[#This Row],[NOME1]])-1</f>
        <v>133</v>
      </c>
      <c r="C134" s="98">
        <f>IFERROR(VLOOKUP(Tabella1[[#This Row],[VOTO]],Tabella1[[GRANDE]:[N]],2,FALSE),"")</f>
        <v>133</v>
      </c>
      <c r="D134" s="25" t="s">
        <v>607</v>
      </c>
      <c r="E134" s="25" t="s">
        <v>408</v>
      </c>
      <c r="F134" s="25" t="s">
        <v>608</v>
      </c>
      <c r="G134" s="110"/>
      <c r="H134" s="92"/>
      <c r="I134" s="105">
        <f>SQRT((UFF.X-Tabella1[[#This Row],[X]])^2+(UFF.Y-Tabella1[[#This Row],[Y]])^2)/1000</f>
        <v>3.7511113020010485</v>
      </c>
      <c r="J134" s="27"/>
      <c r="K134" s="27"/>
      <c r="L134" s="25"/>
      <c r="M134" s="25"/>
      <c r="N134" s="25"/>
      <c r="O13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0.93740739149991259</v>
      </c>
      <c r="P134" s="27" t="s">
        <v>130</v>
      </c>
      <c r="Q134" s="68" t="s">
        <v>609</v>
      </c>
      <c r="R134" s="27"/>
      <c r="S134" s="28"/>
      <c r="T134" s="36">
        <v>0</v>
      </c>
      <c r="U134" s="32">
        <v>580460</v>
      </c>
      <c r="V134" s="32">
        <v>4998307</v>
      </c>
      <c r="W134" s="30">
        <f>IF(Tabella1[[#This Row],[PREZZO]]="",0,$AJ$2+(($AK$2-$AJ$2)/($AI$2-$AH$2))*(-$AH$2+Tabella1[[#This Row],[PREZZO]]))</f>
        <v>0</v>
      </c>
      <c r="X134" s="30">
        <f>IF(Tabella1[[#This Row],[RITORNO]]="",0,$AJ$3+(($AK$3-$AJ$3)/($AI$3/24-$AH$3/24))*(-$AH$3/24+Tabella1[[#This Row],[RITORNO]]))</f>
        <v>0</v>
      </c>
      <c r="Y134" s="30">
        <f>IF(Tabella1[[#This Row],[KM]]="",0,$AJ$4+(($AK$4-$AJ$4)/($AI$4-$AH$4))*(-$AH$4+Tabella1[[#This Row],[KM]]))</f>
        <v>7.4992591319993007</v>
      </c>
      <c r="Z134" s="31">
        <f>IF(Tabella1[[#This Row],[PARK]]="",0,$AJ$5+(($AK$5-$AJ$5)/($AI$5-$AH$5))*(-$AH$5+Tabella1[[#This Row],[PARK]]))</f>
        <v>0</v>
      </c>
      <c r="AA134" s="30">
        <f>IF(Tabella1[[#This Row],[BUONI]]="",0,$AJ$6+(($AK$6-$AJ$6)/($AI$6-$AH$6))*(-$AH$6+Tabella1[[#This Row],[BUONI]]))</f>
        <v>0</v>
      </c>
      <c r="AB134" s="30">
        <f>IF(Tabella1[[#This Row],[QUALITA]]="",0,$AJ$7+(($AK$7-$AJ$7)/($AI$7-$AH$7))*(-$AH$7+Tabella1[[#This Row],[QUALITA]]))</f>
        <v>0</v>
      </c>
      <c r="AC134" s="30">
        <f>IF(Tabella1[[#This Row],[SIMPATIA]]="",0,$AJ$8+(($AK$8-$AJ$8)/($AI$8-$AH$8))*(-$AH$8+Tabella1[[#This Row],[SIMPATIA]]))</f>
        <v>0</v>
      </c>
      <c r="AD134" s="30">
        <f>IF(Tabella1[[#This Row],[LOCATION]]="",0,$AJ$9+(($AK$9-$AJ$9)/($AI$9-$AH$9))*(-$AH$9+Tabella1[[#This Row],[LOCATION]]))</f>
        <v>0</v>
      </c>
      <c r="AE134" s="75" t="s">
        <v>610</v>
      </c>
      <c r="AF134" s="73"/>
    </row>
    <row r="135" spans="1:32" ht="14.25" customHeight="1" x14ac:dyDescent="0.25">
      <c r="A135" s="28">
        <f>IFERROR(LARGE(Tabella1[VOTO],Tabella1[[#This Row],[N]]),"")</f>
        <v>0.93660488197803726</v>
      </c>
      <c r="B135" s="33">
        <f>ROW(Tabella1[[#This Row],[NOME1]])-1</f>
        <v>134</v>
      </c>
      <c r="C135" s="97">
        <f>IFERROR(VLOOKUP(Tabella1[[#This Row],[VOTO]],Tabella1[[GRANDE]:[N]],2,FALSE),"")</f>
        <v>134</v>
      </c>
      <c r="D135" s="25" t="s">
        <v>653</v>
      </c>
      <c r="E135" s="25" t="s">
        <v>36</v>
      </c>
      <c r="F135" s="25" t="s">
        <v>110</v>
      </c>
      <c r="G135" s="110"/>
      <c r="H135" s="26"/>
      <c r="I135" s="105">
        <f>SQRT((UFF.X-Tabella1[[#This Row],[X]])^2+(UFF.Y-Tabella1[[#This Row],[Y]])^2)/1000</f>
        <v>3.7607414162635537</v>
      </c>
      <c r="J135" s="25"/>
      <c r="K135" s="25"/>
      <c r="L135" s="25"/>
      <c r="M135" s="25"/>
      <c r="N135" s="25"/>
      <c r="O135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0.93660488197803726</v>
      </c>
      <c r="P135" s="27" t="s">
        <v>169</v>
      </c>
      <c r="Q135" s="68" t="s">
        <v>654</v>
      </c>
      <c r="R135" s="27"/>
      <c r="S135" s="94"/>
      <c r="T135" s="36">
        <v>0</v>
      </c>
      <c r="U135" s="29">
        <v>580414</v>
      </c>
      <c r="V135" s="29">
        <v>4998471</v>
      </c>
      <c r="W135" s="30">
        <f>IF(Tabella1[[#This Row],[PREZZO]]="",0,$AJ$2+(($AK$2-$AJ$2)/($AI$2-$AH$2))*(-$AH$2+Tabella1[[#This Row],[PREZZO]]))</f>
        <v>0</v>
      </c>
      <c r="X135" s="30">
        <f>IF(Tabella1[[#This Row],[RITORNO]]="",0,$AJ$3+(($AK$3-$AJ$3)/($AI$3/24-$AH$3/24))*(-$AH$3/24+Tabella1[[#This Row],[RITORNO]]))</f>
        <v>0</v>
      </c>
      <c r="Y135" s="30">
        <f>IF(Tabella1[[#This Row],[KM]]="",0,$AJ$4+(($AK$4-$AJ$4)/($AI$4-$AH$4))*(-$AH$4+Tabella1[[#This Row],[KM]]))</f>
        <v>7.4928390558242981</v>
      </c>
      <c r="Z135" s="31">
        <f>IF(Tabella1[[#This Row],[PARK]]="",0,$AJ$5+(($AK$5-$AJ$5)/($AI$5-$AH$5))*(-$AH$5+Tabella1[[#This Row],[PARK]]))</f>
        <v>0</v>
      </c>
      <c r="AA135" s="30">
        <f>IF(Tabella1[[#This Row],[BUONI]]="",0,$AJ$6+(($AK$6-$AJ$6)/($AI$6-$AH$6))*(-$AH$6+Tabella1[[#This Row],[BUONI]]))</f>
        <v>0</v>
      </c>
      <c r="AB135" s="30">
        <f>IF(Tabella1[[#This Row],[QUALITA]]="",0,$AJ$7+(($AK$7-$AJ$7)/($AI$7-$AH$7))*(-$AH$7+Tabella1[[#This Row],[QUALITA]]))</f>
        <v>0</v>
      </c>
      <c r="AC135" s="30">
        <f>IF(Tabella1[[#This Row],[SIMPATIA]]="",0,$AJ$8+(($AK$8-$AJ$8)/($AI$8-$AH$8))*(-$AH$8+Tabella1[[#This Row],[SIMPATIA]]))</f>
        <v>0</v>
      </c>
      <c r="AD135" s="30">
        <f>IF(Tabella1[[#This Row],[LOCATION]]="",0,$AJ$9+(($AK$9-$AJ$9)/($AI$9-$AH$9))*(-$AH$9+Tabella1[[#This Row],[LOCATION]]))</f>
        <v>0</v>
      </c>
      <c r="AE135" s="75" t="s">
        <v>655</v>
      </c>
      <c r="AF135" s="73"/>
    </row>
    <row r="136" spans="1:32" ht="14.25" customHeight="1" x14ac:dyDescent="0.25">
      <c r="A136" s="28">
        <f>IFERROR(LARGE(Tabella1[VOTO],Tabella1[[#This Row],[N]]),"")</f>
        <v>0.93660026939646612</v>
      </c>
      <c r="B136" s="24">
        <f>ROW(Tabella1[[#This Row],[NOME1]])-1</f>
        <v>135</v>
      </c>
      <c r="C136" s="98">
        <f>IFERROR(VLOOKUP(Tabella1[[#This Row],[VOTO]],Tabella1[[GRANDE]:[N]],2,FALSE),"")</f>
        <v>135</v>
      </c>
      <c r="D136" s="25" t="s">
        <v>190</v>
      </c>
      <c r="E136" s="25" t="s">
        <v>398</v>
      </c>
      <c r="F136" s="25" t="s">
        <v>194</v>
      </c>
      <c r="G136" s="110"/>
      <c r="H136" s="26"/>
      <c r="I136" s="105">
        <f>SQRT((UFF.X-Tabella1[[#This Row],[X]])^2+(UFF.Y-Tabella1[[#This Row],[Y]])^2)/1000</f>
        <v>3.7607967672424056</v>
      </c>
      <c r="J136" s="25"/>
      <c r="K136" s="25"/>
      <c r="L136" s="25"/>
      <c r="M136" s="25"/>
      <c r="N136" s="25"/>
      <c r="O136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0.93660026939646612</v>
      </c>
      <c r="P136" s="27" t="s">
        <v>166</v>
      </c>
      <c r="Q136" s="68" t="s">
        <v>849</v>
      </c>
      <c r="R136" s="27"/>
      <c r="S136" s="28"/>
      <c r="T136" s="36">
        <v>0</v>
      </c>
      <c r="U136" s="32">
        <v>580480.18999999994</v>
      </c>
      <c r="V136" s="32">
        <v>4998191.22</v>
      </c>
      <c r="W136" s="30">
        <f>IF(Tabella1[[#This Row],[PREZZO]]="",0,$AJ$2+(($AK$2-$AJ$2)/($AI$2-$AH$2))*(-$AH$2+Tabella1[[#This Row],[PREZZO]]))</f>
        <v>0</v>
      </c>
      <c r="X136" s="30">
        <f>IF(Tabella1[[#This Row],[RITORNO]]="",0,$AJ$3+(($AK$3-$AJ$3)/($AI$3/24-$AH$3/24))*(-$AH$3/24+Tabella1[[#This Row],[RITORNO]]))</f>
        <v>0</v>
      </c>
      <c r="Y136" s="30">
        <f>IF(Tabella1[[#This Row],[KM]]="",0,$AJ$4+(($AK$4-$AJ$4)/($AI$4-$AH$4))*(-$AH$4+Tabella1[[#This Row],[KM]]))</f>
        <v>7.492802155171729</v>
      </c>
      <c r="Z136" s="31">
        <f>IF(Tabella1[[#This Row],[PARK]]="",0,$AJ$5+(($AK$5-$AJ$5)/($AI$5-$AH$5))*(-$AH$5+Tabella1[[#This Row],[PARK]]))</f>
        <v>0</v>
      </c>
      <c r="AA136" s="30">
        <f>IF(Tabella1[[#This Row],[BUONI]]="",0,$AJ$6+(($AK$6-$AJ$6)/($AI$6-$AH$6))*(-$AH$6+Tabella1[[#This Row],[BUONI]]))</f>
        <v>0</v>
      </c>
      <c r="AB136" s="30">
        <f>IF(Tabella1[[#This Row],[QUALITA]]="",0,$AJ$7+(($AK$7-$AJ$7)/($AI$7-$AH$7))*(-$AH$7+Tabella1[[#This Row],[QUALITA]]))</f>
        <v>0</v>
      </c>
      <c r="AC136" s="30">
        <f>IF(Tabella1[[#This Row],[SIMPATIA]]="",0,$AJ$8+(($AK$8-$AJ$8)/($AI$8-$AH$8))*(-$AH$8+Tabella1[[#This Row],[SIMPATIA]]))</f>
        <v>0</v>
      </c>
      <c r="AD136" s="30">
        <f>IF(Tabella1[[#This Row],[LOCATION]]="",0,$AJ$9+(($AK$9-$AJ$9)/($AI$9-$AH$9))*(-$AH$9+Tabella1[[#This Row],[LOCATION]]))</f>
        <v>0</v>
      </c>
      <c r="AE136" s="75" t="s">
        <v>848</v>
      </c>
      <c r="AF136" s="73"/>
    </row>
    <row r="137" spans="1:32" ht="14.25" customHeight="1" x14ac:dyDescent="0.25">
      <c r="A137" s="28">
        <f>IFERROR(LARGE(Tabella1[VOTO],Tabella1[[#This Row],[N]]),"")</f>
        <v>0.93590498164479652</v>
      </c>
      <c r="B137" s="33">
        <f>ROW(Tabella1[[#This Row],[NOME1]])-1</f>
        <v>136</v>
      </c>
      <c r="C137" s="97">
        <f>IFERROR(VLOOKUP(Tabella1[[#This Row],[VOTO]],Tabella1[[GRANDE]:[N]],2,FALSE),"")</f>
        <v>136</v>
      </c>
      <c r="D137" s="25" t="s">
        <v>502</v>
      </c>
      <c r="E137" s="25" t="s">
        <v>37</v>
      </c>
      <c r="F137" s="25" t="s">
        <v>503</v>
      </c>
      <c r="G137" s="110"/>
      <c r="H137" s="26"/>
      <c r="I137" s="105">
        <f>SQRT((UFF.X-Tabella1[[#This Row],[X]])^2+(UFF.Y-Tabella1[[#This Row],[Y]])^2)/1000</f>
        <v>3.7691402202624409</v>
      </c>
      <c r="J137" s="25"/>
      <c r="K137" s="25"/>
      <c r="L137" s="25"/>
      <c r="M137" s="25"/>
      <c r="N137" s="25"/>
      <c r="O137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0.93590498164479652</v>
      </c>
      <c r="P137" s="27" t="s">
        <v>169</v>
      </c>
      <c r="Q137" s="68" t="s">
        <v>504</v>
      </c>
      <c r="R137" s="27"/>
      <c r="S137" s="25"/>
      <c r="T137" s="36">
        <v>0</v>
      </c>
      <c r="U137" s="29">
        <v>580337</v>
      </c>
      <c r="V137" s="29">
        <v>4999070</v>
      </c>
      <c r="W137" s="30">
        <f>IF(Tabella1[[#This Row],[PREZZO]]="",0,$AJ$2+(($AK$2-$AJ$2)/($AI$2-$AH$2))*(-$AH$2+Tabella1[[#This Row],[PREZZO]]))</f>
        <v>0</v>
      </c>
      <c r="X137" s="30">
        <f>IF(Tabella1[[#This Row],[RITORNO]]="",0,$AJ$3+(($AK$3-$AJ$3)/($AI$3/24-$AH$3/24))*(-$AH$3/24+Tabella1[[#This Row],[RITORNO]]))</f>
        <v>0</v>
      </c>
      <c r="Y137" s="30">
        <f>IF(Tabella1[[#This Row],[KM]]="",0,$AJ$4+(($AK$4-$AJ$4)/($AI$4-$AH$4))*(-$AH$4+Tabella1[[#This Row],[KM]]))</f>
        <v>7.4872398531583721</v>
      </c>
      <c r="Z137" s="31">
        <f>IF(Tabella1[[#This Row],[PARK]]="",0,$AJ$5+(($AK$5-$AJ$5)/($AI$5-$AH$5))*(-$AH$5+Tabella1[[#This Row],[PARK]]))</f>
        <v>0</v>
      </c>
      <c r="AA137" s="30">
        <f>IF(Tabella1[[#This Row],[BUONI]]="",0,$AJ$6+(($AK$6-$AJ$6)/($AI$6-$AH$6))*(-$AH$6+Tabella1[[#This Row],[BUONI]]))</f>
        <v>0</v>
      </c>
      <c r="AB137" s="30">
        <f>IF(Tabella1[[#This Row],[QUALITA]]="",0,$AJ$7+(($AK$7-$AJ$7)/($AI$7-$AH$7))*(-$AH$7+Tabella1[[#This Row],[QUALITA]]))</f>
        <v>0</v>
      </c>
      <c r="AC137" s="30">
        <f>IF(Tabella1[[#This Row],[SIMPATIA]]="",0,$AJ$8+(($AK$8-$AJ$8)/($AI$8-$AH$8))*(-$AH$8+Tabella1[[#This Row],[SIMPATIA]]))</f>
        <v>0</v>
      </c>
      <c r="AD137" s="30">
        <f>IF(Tabella1[[#This Row],[LOCATION]]="",0,$AJ$9+(($AK$9-$AJ$9)/($AI$9-$AH$9))*(-$AH$9+Tabella1[[#This Row],[LOCATION]]))</f>
        <v>0</v>
      </c>
      <c r="AE137" s="75" t="s">
        <v>505</v>
      </c>
      <c r="AF137" s="73"/>
    </row>
    <row r="138" spans="1:32" ht="14.25" customHeight="1" x14ac:dyDescent="0.25">
      <c r="A138" s="28">
        <f>IFERROR(LARGE(Tabella1[VOTO],Tabella1[[#This Row],[N]]),"")</f>
        <v>0.93574059274002519</v>
      </c>
      <c r="B138" s="33">
        <f>ROW(Tabella1[[#This Row],[NOME1]])-1</f>
        <v>137</v>
      </c>
      <c r="C138" s="97">
        <f>IFERROR(VLOOKUP(Tabella1[[#This Row],[VOTO]],Tabella1[[GRANDE]:[N]],2,FALSE),"")</f>
        <v>137</v>
      </c>
      <c r="D138" s="25" t="s">
        <v>168</v>
      </c>
      <c r="E138" s="25" t="s">
        <v>165</v>
      </c>
      <c r="F138" s="25" t="s">
        <v>164</v>
      </c>
      <c r="G138" s="110"/>
      <c r="H138" s="26"/>
      <c r="I138" s="105">
        <f>SQRT((UFF.X-Tabella1[[#This Row],[X]])^2+(UFF.Y-Tabella1[[#This Row],[Y]])^2)/1000</f>
        <v>3.7711128871196968</v>
      </c>
      <c r="J138" s="25"/>
      <c r="K138" s="25"/>
      <c r="L138" s="25"/>
      <c r="M138" s="25"/>
      <c r="N138" s="25"/>
      <c r="O138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0.93574059274002519</v>
      </c>
      <c r="P138" s="27" t="s">
        <v>166</v>
      </c>
      <c r="Q138" s="68" t="s">
        <v>314</v>
      </c>
      <c r="R138" s="27"/>
      <c r="S138" s="9"/>
      <c r="T138" s="36">
        <v>0</v>
      </c>
      <c r="U138" s="29">
        <v>580403.15</v>
      </c>
      <c r="V138" s="29">
        <v>4998472.43</v>
      </c>
      <c r="W138" s="30">
        <f>IF(Tabella1[[#This Row],[PREZZO]]="",0,$AJ$2+(($AK$2-$AJ$2)/($AI$2-$AH$2))*(-$AH$2+Tabella1[[#This Row],[PREZZO]]))</f>
        <v>0</v>
      </c>
      <c r="X138" s="30">
        <f>IF(Tabella1[[#This Row],[RITORNO]]="",0,$AJ$3+(($AK$3-$AJ$3)/($AI$3/24-$AH$3/24))*(-$AH$3/24+Tabella1[[#This Row],[RITORNO]]))</f>
        <v>0</v>
      </c>
      <c r="Y138" s="30">
        <f>IF(Tabella1[[#This Row],[KM]]="",0,$AJ$4+(($AK$4-$AJ$4)/($AI$4-$AH$4))*(-$AH$4+Tabella1[[#This Row],[KM]]))</f>
        <v>7.4859247419202015</v>
      </c>
      <c r="Z138" s="31">
        <f>IF(Tabella1[[#This Row],[PARK]]="",0,$AJ$5+(($AK$5-$AJ$5)/($AI$5-$AH$5))*(-$AH$5+Tabella1[[#This Row],[PARK]]))</f>
        <v>0</v>
      </c>
      <c r="AA138" s="30">
        <f>IF(Tabella1[[#This Row],[BUONI]]="",0,$AJ$6+(($AK$6-$AJ$6)/($AI$6-$AH$6))*(-$AH$6+Tabella1[[#This Row],[BUONI]]))</f>
        <v>0</v>
      </c>
      <c r="AB138" s="30">
        <f>IF(Tabella1[[#This Row],[QUALITA]]="",0,$AJ$7+(($AK$7-$AJ$7)/($AI$7-$AH$7))*(-$AH$7+Tabella1[[#This Row],[QUALITA]]))</f>
        <v>0</v>
      </c>
      <c r="AC138" s="30">
        <f>IF(Tabella1[[#This Row],[SIMPATIA]]="",0,$AJ$8+(($AK$8-$AJ$8)/($AI$8-$AH$8))*(-$AH$8+Tabella1[[#This Row],[SIMPATIA]]))</f>
        <v>0</v>
      </c>
      <c r="AD138" s="30">
        <f>IF(Tabella1[[#This Row],[LOCATION]]="",0,$AJ$9+(($AK$9-$AJ$9)/($AI$9-$AH$9))*(-$AH$9+Tabella1[[#This Row],[LOCATION]]))</f>
        <v>0</v>
      </c>
      <c r="AE138" s="75" t="s">
        <v>877</v>
      </c>
      <c r="AF138" s="73"/>
    </row>
    <row r="139" spans="1:32" ht="14.25" customHeight="1" x14ac:dyDescent="0.25">
      <c r="A139" s="28">
        <f>IFERROR(LARGE(Tabella1[VOTO],Tabella1[[#This Row],[N]]),"")</f>
        <v>0.93489903514023376</v>
      </c>
      <c r="B139" s="33">
        <f>ROW(Tabella1[[#This Row],[NOME1]])-1</f>
        <v>138</v>
      </c>
      <c r="C139" s="98">
        <f>IFERROR(VLOOKUP(Tabella1[[#This Row],[VOTO]],Tabella1[[GRANDE]:[N]],2,FALSE),"")</f>
        <v>138</v>
      </c>
      <c r="D139" s="25" t="s">
        <v>573</v>
      </c>
      <c r="E139" s="25" t="s">
        <v>81</v>
      </c>
      <c r="F139" s="25" t="s">
        <v>574</v>
      </c>
      <c r="G139" s="110"/>
      <c r="H139" s="92"/>
      <c r="I139" s="105">
        <f>SQRT((UFF.X-Tabella1[[#This Row],[X]])^2+(UFF.Y-Tabella1[[#This Row],[Y]])^2)/1000</f>
        <v>3.7812115783171936</v>
      </c>
      <c r="J139" s="27"/>
      <c r="K139" s="27"/>
      <c r="L139" s="25"/>
      <c r="M139" s="25"/>
      <c r="N139" s="25"/>
      <c r="O13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0.93489903514023376</v>
      </c>
      <c r="P139" s="27" t="s">
        <v>130</v>
      </c>
      <c r="Q139" s="68" t="s">
        <v>575</v>
      </c>
      <c r="R139" s="27"/>
      <c r="S139" s="28"/>
      <c r="T139" s="36">
        <v>0</v>
      </c>
      <c r="U139" s="32">
        <v>580584</v>
      </c>
      <c r="V139" s="32">
        <v>4997816</v>
      </c>
      <c r="W139" s="30">
        <f>IF(Tabella1[[#This Row],[PREZZO]]="",0,$AJ$2+(($AK$2-$AJ$2)/($AI$2-$AH$2))*(-$AH$2+Tabella1[[#This Row],[PREZZO]]))</f>
        <v>0</v>
      </c>
      <c r="X139" s="30">
        <f>IF(Tabella1[[#This Row],[RITORNO]]="",0,$AJ$3+(($AK$3-$AJ$3)/($AI$3/24-$AH$3/24))*(-$AH$3/24+Tabella1[[#This Row],[RITORNO]]))</f>
        <v>0</v>
      </c>
      <c r="Y139" s="30">
        <f>IF(Tabella1[[#This Row],[KM]]="",0,$AJ$4+(($AK$4-$AJ$4)/($AI$4-$AH$4))*(-$AH$4+Tabella1[[#This Row],[KM]]))</f>
        <v>7.4791922811218701</v>
      </c>
      <c r="Z139" s="31">
        <f>IF(Tabella1[[#This Row],[PARK]]="",0,$AJ$5+(($AK$5-$AJ$5)/($AI$5-$AH$5))*(-$AH$5+Tabella1[[#This Row],[PARK]]))</f>
        <v>0</v>
      </c>
      <c r="AA139" s="30">
        <f>IF(Tabella1[[#This Row],[BUONI]]="",0,$AJ$6+(($AK$6-$AJ$6)/($AI$6-$AH$6))*(-$AH$6+Tabella1[[#This Row],[BUONI]]))</f>
        <v>0</v>
      </c>
      <c r="AB139" s="30">
        <f>IF(Tabella1[[#This Row],[QUALITA]]="",0,$AJ$7+(($AK$7-$AJ$7)/($AI$7-$AH$7))*(-$AH$7+Tabella1[[#This Row],[QUALITA]]))</f>
        <v>0</v>
      </c>
      <c r="AC139" s="30">
        <f>IF(Tabella1[[#This Row],[SIMPATIA]]="",0,$AJ$8+(($AK$8-$AJ$8)/($AI$8-$AH$8))*(-$AH$8+Tabella1[[#This Row],[SIMPATIA]]))</f>
        <v>0</v>
      </c>
      <c r="AD139" s="30">
        <f>IF(Tabella1[[#This Row],[LOCATION]]="",0,$AJ$9+(($AK$9-$AJ$9)/($AI$9-$AH$9))*(-$AH$9+Tabella1[[#This Row],[LOCATION]]))</f>
        <v>0</v>
      </c>
      <c r="AE139" s="75" t="s">
        <v>576</v>
      </c>
      <c r="AF139" s="73"/>
    </row>
    <row r="140" spans="1:32" ht="14.25" customHeight="1" x14ac:dyDescent="0.25">
      <c r="A140" s="28">
        <f>IFERROR(LARGE(Tabella1[VOTO],Tabella1[[#This Row],[N]]),"")</f>
        <v>0.93472559350799034</v>
      </c>
      <c r="B140" s="33">
        <f>ROW(Tabella1[[#This Row],[NOME1]])-1</f>
        <v>139</v>
      </c>
      <c r="C140" s="97">
        <f>IFERROR(VLOOKUP(Tabella1[[#This Row],[VOTO]],Tabella1[[GRANDE]:[N]],2,FALSE),"")</f>
        <v>139</v>
      </c>
      <c r="D140" s="25" t="s">
        <v>906</v>
      </c>
      <c r="E140" s="25" t="s">
        <v>34</v>
      </c>
      <c r="F140" s="25" t="s">
        <v>907</v>
      </c>
      <c r="G140" s="110"/>
      <c r="H140" s="26"/>
      <c r="I140" s="105">
        <f>SQRT((UFF.X-Tabella1[[#This Row],[X]])^2+(UFF.Y-Tabella1[[#This Row],[Y]])^2)/1000</f>
        <v>3.7832928779041151</v>
      </c>
      <c r="J140" s="25"/>
      <c r="K140" s="25"/>
      <c r="L140" s="25"/>
      <c r="M140" s="25"/>
      <c r="N140" s="25"/>
      <c r="O140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0.93472559350799034</v>
      </c>
      <c r="P140" s="27" t="s">
        <v>166</v>
      </c>
      <c r="Q140" s="68" t="s">
        <v>908</v>
      </c>
      <c r="R140" s="27"/>
      <c r="S140" s="25"/>
      <c r="T140" s="36">
        <v>0</v>
      </c>
      <c r="U140" s="29">
        <v>580392</v>
      </c>
      <c r="V140" s="29">
        <v>4998466</v>
      </c>
      <c r="W140" s="30">
        <f>IF(Tabella1[[#This Row],[PREZZO]]="",0,$AJ$2+(($AK$2-$AJ$2)/($AI$2-$AH$2))*(-$AH$2+Tabella1[[#This Row],[PREZZO]]))</f>
        <v>0</v>
      </c>
      <c r="X140" s="30">
        <f>IF(Tabella1[[#This Row],[RITORNO]]="",0,$AJ$3+(($AK$3-$AJ$3)/($AI$3/24-$AH$3/24))*(-$AH$3/24+Tabella1[[#This Row],[RITORNO]]))</f>
        <v>0</v>
      </c>
      <c r="Y140" s="30">
        <f>IF(Tabella1[[#This Row],[KM]]="",0,$AJ$4+(($AK$4-$AJ$4)/($AI$4-$AH$4))*(-$AH$4+Tabella1[[#This Row],[KM]]))</f>
        <v>7.4778047480639227</v>
      </c>
      <c r="Z140" s="31">
        <f>IF(Tabella1[[#This Row],[PARK]]="",0,$AJ$5+(($AK$5-$AJ$5)/($AI$5-$AH$5))*(-$AH$5+Tabella1[[#This Row],[PARK]]))</f>
        <v>0</v>
      </c>
      <c r="AA140" s="30">
        <f>IF(Tabella1[[#This Row],[BUONI]]="",0,$AJ$6+(($AK$6-$AJ$6)/($AI$6-$AH$6))*(-$AH$6+Tabella1[[#This Row],[BUONI]]))</f>
        <v>0</v>
      </c>
      <c r="AB140" s="30">
        <f>IF(Tabella1[[#This Row],[QUALITA]]="",0,$AJ$7+(($AK$7-$AJ$7)/($AI$7-$AH$7))*(-$AH$7+Tabella1[[#This Row],[QUALITA]]))</f>
        <v>0</v>
      </c>
      <c r="AC140" s="30">
        <f>IF(Tabella1[[#This Row],[SIMPATIA]]="",0,$AJ$8+(($AK$8-$AJ$8)/($AI$8-$AH$8))*(-$AH$8+Tabella1[[#This Row],[SIMPATIA]]))</f>
        <v>0</v>
      </c>
      <c r="AD140" s="30">
        <f>IF(Tabella1[[#This Row],[LOCATION]]="",0,$AJ$9+(($AK$9-$AJ$9)/($AI$9-$AH$9))*(-$AH$9+Tabella1[[#This Row],[LOCATION]]))</f>
        <v>0</v>
      </c>
      <c r="AE140" s="75" t="s">
        <v>909</v>
      </c>
      <c r="AF140" s="73"/>
    </row>
    <row r="141" spans="1:32" ht="14.25" customHeight="1" x14ac:dyDescent="0.25">
      <c r="A141" s="28">
        <f>IFERROR(LARGE(Tabella1[VOTO],Tabella1[[#This Row],[N]]),"")</f>
        <v>0.93237491527833571</v>
      </c>
      <c r="B141" s="33">
        <f>ROW(Tabella1[[#This Row],[NOME1]])-1</f>
        <v>140</v>
      </c>
      <c r="C141" s="98">
        <f>IFERROR(VLOOKUP(Tabella1[[#This Row],[VOTO]],Tabella1[[GRANDE]:[N]],2,FALSE),"")</f>
        <v>140</v>
      </c>
      <c r="D141" s="25" t="s">
        <v>618</v>
      </c>
      <c r="E141" s="25" t="s">
        <v>619</v>
      </c>
      <c r="F141" s="25" t="s">
        <v>620</v>
      </c>
      <c r="G141" s="110"/>
      <c r="H141" s="92"/>
      <c r="I141" s="105">
        <f>SQRT((UFF.X-Tabella1[[#This Row],[X]])^2+(UFF.Y-Tabella1[[#This Row],[Y]])^2)/1000</f>
        <v>3.8115010166599719</v>
      </c>
      <c r="J141" s="27"/>
      <c r="K141" s="27"/>
      <c r="L141" s="25"/>
      <c r="M141" s="25"/>
      <c r="N141" s="25"/>
      <c r="O14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0.93237491527833571</v>
      </c>
      <c r="P141" s="27" t="s">
        <v>169</v>
      </c>
      <c r="Q141" s="68" t="s">
        <v>621</v>
      </c>
      <c r="R141" s="27"/>
      <c r="S141" s="28"/>
      <c r="T141" s="36">
        <v>0</v>
      </c>
      <c r="U141" s="32">
        <v>580462</v>
      </c>
      <c r="V141" s="32">
        <v>4998073</v>
      </c>
      <c r="W141" s="30">
        <f>IF(Tabella1[[#This Row],[PREZZO]]="",0,$AJ$2+(($AK$2-$AJ$2)/($AI$2-$AH$2))*(-$AH$2+Tabella1[[#This Row],[PREZZO]]))</f>
        <v>0</v>
      </c>
      <c r="X141" s="30">
        <f>IF(Tabella1[[#This Row],[RITORNO]]="",0,$AJ$3+(($AK$3-$AJ$3)/($AI$3/24-$AH$3/24))*(-$AH$3/24+Tabella1[[#This Row],[RITORNO]]))</f>
        <v>0</v>
      </c>
      <c r="Y141" s="30">
        <f>IF(Tabella1[[#This Row],[KM]]="",0,$AJ$4+(($AK$4-$AJ$4)/($AI$4-$AH$4))*(-$AH$4+Tabella1[[#This Row],[KM]]))</f>
        <v>7.4589993222266857</v>
      </c>
      <c r="Z141" s="31">
        <f>IF(Tabella1[[#This Row],[PARK]]="",0,$AJ$5+(($AK$5-$AJ$5)/($AI$5-$AH$5))*(-$AH$5+Tabella1[[#This Row],[PARK]]))</f>
        <v>0</v>
      </c>
      <c r="AA141" s="30">
        <f>IF(Tabella1[[#This Row],[BUONI]]="",0,$AJ$6+(($AK$6-$AJ$6)/($AI$6-$AH$6))*(-$AH$6+Tabella1[[#This Row],[BUONI]]))</f>
        <v>0</v>
      </c>
      <c r="AB141" s="30">
        <f>IF(Tabella1[[#This Row],[QUALITA]]="",0,$AJ$7+(($AK$7-$AJ$7)/($AI$7-$AH$7))*(-$AH$7+Tabella1[[#This Row],[QUALITA]]))</f>
        <v>0</v>
      </c>
      <c r="AC141" s="30">
        <f>IF(Tabella1[[#This Row],[SIMPATIA]]="",0,$AJ$8+(($AK$8-$AJ$8)/($AI$8-$AH$8))*(-$AH$8+Tabella1[[#This Row],[SIMPATIA]]))</f>
        <v>0</v>
      </c>
      <c r="AD141" s="30">
        <f>IF(Tabella1[[#This Row],[LOCATION]]="",0,$AJ$9+(($AK$9-$AJ$9)/($AI$9-$AH$9))*(-$AH$9+Tabella1[[#This Row],[LOCATION]]))</f>
        <v>0</v>
      </c>
      <c r="AE141" s="75" t="s">
        <v>622</v>
      </c>
      <c r="AF141" s="73"/>
    </row>
    <row r="142" spans="1:32" ht="14.25" customHeight="1" x14ac:dyDescent="0.25">
      <c r="A142" s="28">
        <f>IFERROR(LARGE(Tabella1[VOTO],Tabella1[[#This Row],[N]]),"")</f>
        <v>0.93225638174080594</v>
      </c>
      <c r="B142" s="33">
        <f>ROW(Tabella1[[#This Row],[NOME1]])-1</f>
        <v>141</v>
      </c>
      <c r="C142" s="97">
        <f>IFERROR(VLOOKUP(Tabella1[[#This Row],[VOTO]],Tabella1[[GRANDE]:[N]],2,FALSE),"")</f>
        <v>141</v>
      </c>
      <c r="D142" s="25" t="s">
        <v>491</v>
      </c>
      <c r="E142" s="25" t="s">
        <v>492</v>
      </c>
      <c r="F142" s="25" t="s">
        <v>92</v>
      </c>
      <c r="G142" s="110"/>
      <c r="H142" s="26"/>
      <c r="I142" s="105">
        <f>SQRT((UFF.X-Tabella1[[#This Row],[X]])^2+(UFF.Y-Tabella1[[#This Row],[Y]])^2)/1000</f>
        <v>3.8129234191103287</v>
      </c>
      <c r="J142" s="25"/>
      <c r="K142" s="25"/>
      <c r="L142" s="25"/>
      <c r="M142" s="25"/>
      <c r="N142" s="25"/>
      <c r="O142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0.93225638174080594</v>
      </c>
      <c r="P142" s="27" t="s">
        <v>130</v>
      </c>
      <c r="Q142" s="68" t="s">
        <v>493</v>
      </c>
      <c r="R142" s="27"/>
      <c r="S142" s="9"/>
      <c r="T142" s="36">
        <v>0</v>
      </c>
      <c r="U142" s="29">
        <v>580408</v>
      </c>
      <c r="V142" s="29">
        <v>4998260</v>
      </c>
      <c r="W142" s="30">
        <f>IF(Tabella1[[#This Row],[PREZZO]]="",0,$AJ$2+(($AK$2-$AJ$2)/($AI$2-$AH$2))*(-$AH$2+Tabella1[[#This Row],[PREZZO]]))</f>
        <v>0</v>
      </c>
      <c r="X142" s="30">
        <f>IF(Tabella1[[#This Row],[RITORNO]]="",0,$AJ$3+(($AK$3-$AJ$3)/($AI$3/24-$AH$3/24))*(-$AH$3/24+Tabella1[[#This Row],[RITORNO]]))</f>
        <v>0</v>
      </c>
      <c r="Y142" s="30">
        <f>IF(Tabella1[[#This Row],[KM]]="",0,$AJ$4+(($AK$4-$AJ$4)/($AI$4-$AH$4))*(-$AH$4+Tabella1[[#This Row],[KM]]))</f>
        <v>7.4580510539264475</v>
      </c>
      <c r="Z142" s="31">
        <f>IF(Tabella1[[#This Row],[PARK]]="",0,$AJ$5+(($AK$5-$AJ$5)/($AI$5-$AH$5))*(-$AH$5+Tabella1[[#This Row],[PARK]]))</f>
        <v>0</v>
      </c>
      <c r="AA142" s="30">
        <f>IF(Tabella1[[#This Row],[BUONI]]="",0,$AJ$6+(($AK$6-$AJ$6)/($AI$6-$AH$6))*(-$AH$6+Tabella1[[#This Row],[BUONI]]))</f>
        <v>0</v>
      </c>
      <c r="AB142" s="30">
        <f>IF(Tabella1[[#This Row],[QUALITA]]="",0,$AJ$7+(($AK$7-$AJ$7)/($AI$7-$AH$7))*(-$AH$7+Tabella1[[#This Row],[QUALITA]]))</f>
        <v>0</v>
      </c>
      <c r="AC142" s="30">
        <f>IF(Tabella1[[#This Row],[SIMPATIA]]="",0,$AJ$8+(($AK$8-$AJ$8)/($AI$8-$AH$8))*(-$AH$8+Tabella1[[#This Row],[SIMPATIA]]))</f>
        <v>0</v>
      </c>
      <c r="AD142" s="30">
        <f>IF(Tabella1[[#This Row],[LOCATION]]="",0,$AJ$9+(($AK$9-$AJ$9)/($AI$9-$AH$9))*(-$AH$9+Tabella1[[#This Row],[LOCATION]]))</f>
        <v>0</v>
      </c>
      <c r="AE142" s="75" t="s">
        <v>494</v>
      </c>
      <c r="AF142" s="73"/>
    </row>
    <row r="143" spans="1:32" ht="14.25" customHeight="1" x14ac:dyDescent="0.25">
      <c r="A143" s="28">
        <f>IFERROR(LARGE(Tabella1[VOTO],Tabella1[[#This Row],[N]]),"")</f>
        <v>0.92891639631467382</v>
      </c>
      <c r="B143" s="33">
        <f>ROW(Tabella1[[#This Row],[NOME1]])-1</f>
        <v>142</v>
      </c>
      <c r="C143" s="97">
        <f>IFERROR(VLOOKUP(Tabella1[[#This Row],[VOTO]],Tabella1[[GRANDE]:[N]],2,FALSE),"")</f>
        <v>142</v>
      </c>
      <c r="D143" s="25" t="s">
        <v>883</v>
      </c>
      <c r="E143" s="25" t="s">
        <v>884</v>
      </c>
      <c r="F143" s="25" t="s">
        <v>885</v>
      </c>
      <c r="G143" s="110"/>
      <c r="H143" s="26"/>
      <c r="I143" s="105">
        <f>SQRT((UFF.X-Tabella1[[#This Row],[X]])^2+(UFF.Y-Tabella1[[#This Row],[Y]])^2)/1000</f>
        <v>3.8530032442239128</v>
      </c>
      <c r="J143" s="25"/>
      <c r="K143" s="25"/>
      <c r="L143" s="25"/>
      <c r="M143" s="25"/>
      <c r="N143" s="25"/>
      <c r="O14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0.92891639631467382</v>
      </c>
      <c r="P143" s="27" t="s">
        <v>166</v>
      </c>
      <c r="Q143" s="68" t="s">
        <v>886</v>
      </c>
      <c r="R143" s="27"/>
      <c r="S143" s="25"/>
      <c r="T143" s="36">
        <v>0</v>
      </c>
      <c r="U143" s="29">
        <v>580251</v>
      </c>
      <c r="V143" s="29">
        <v>4999192</v>
      </c>
      <c r="W143" s="30">
        <f>IF(Tabella1[[#This Row],[PREZZO]]="",0,$AJ$2+(($AK$2-$AJ$2)/($AI$2-$AH$2))*(-$AH$2+Tabella1[[#This Row],[PREZZO]]))</f>
        <v>0</v>
      </c>
      <c r="X143" s="30">
        <f>IF(Tabella1[[#This Row],[RITORNO]]="",0,$AJ$3+(($AK$3-$AJ$3)/($AI$3/24-$AH$3/24))*(-$AH$3/24+Tabella1[[#This Row],[RITORNO]]))</f>
        <v>0</v>
      </c>
      <c r="Y143" s="30">
        <f>IF(Tabella1[[#This Row],[KM]]="",0,$AJ$4+(($AK$4-$AJ$4)/($AI$4-$AH$4))*(-$AH$4+Tabella1[[#This Row],[KM]]))</f>
        <v>7.4313311705173906</v>
      </c>
      <c r="Z143" s="31">
        <f>IF(Tabella1[[#This Row],[PARK]]="",0,$AJ$5+(($AK$5-$AJ$5)/($AI$5-$AH$5))*(-$AH$5+Tabella1[[#This Row],[PARK]]))</f>
        <v>0</v>
      </c>
      <c r="AA143" s="30">
        <f>IF(Tabella1[[#This Row],[BUONI]]="",0,$AJ$6+(($AK$6-$AJ$6)/($AI$6-$AH$6))*(-$AH$6+Tabella1[[#This Row],[BUONI]]))</f>
        <v>0</v>
      </c>
      <c r="AB143" s="30">
        <f>IF(Tabella1[[#This Row],[QUALITA]]="",0,$AJ$7+(($AK$7-$AJ$7)/($AI$7-$AH$7))*(-$AH$7+Tabella1[[#This Row],[QUALITA]]))</f>
        <v>0</v>
      </c>
      <c r="AC143" s="30">
        <f>IF(Tabella1[[#This Row],[SIMPATIA]]="",0,$AJ$8+(($AK$8-$AJ$8)/($AI$8-$AH$8))*(-$AH$8+Tabella1[[#This Row],[SIMPATIA]]))</f>
        <v>0</v>
      </c>
      <c r="AD143" s="30">
        <f>IF(Tabella1[[#This Row],[LOCATION]]="",0,$AJ$9+(($AK$9-$AJ$9)/($AI$9-$AH$9))*(-$AH$9+Tabella1[[#This Row],[LOCATION]]))</f>
        <v>0</v>
      </c>
      <c r="AE143" s="75" t="s">
        <v>887</v>
      </c>
      <c r="AF143" s="73"/>
    </row>
    <row r="144" spans="1:32" ht="14.25" customHeight="1" x14ac:dyDescent="0.25">
      <c r="A144" s="28">
        <f>IFERROR(LARGE(Tabella1[VOTO],Tabella1[[#This Row],[N]]),"")</f>
        <v>0.9280654289214102</v>
      </c>
      <c r="B144" s="33">
        <f>ROW(Tabella1[[#This Row],[NOME1]])-1</f>
        <v>143</v>
      </c>
      <c r="C144" s="97">
        <f>IFERROR(VLOOKUP(Tabella1[[#This Row],[VOTO]],Tabella1[[GRANDE]:[N]],2,FALSE),"")</f>
        <v>143</v>
      </c>
      <c r="D144" s="25" t="s">
        <v>902</v>
      </c>
      <c r="E144" s="25" t="s">
        <v>34</v>
      </c>
      <c r="F144" s="25" t="s">
        <v>903</v>
      </c>
      <c r="G144" s="110"/>
      <c r="H144" s="26"/>
      <c r="I144" s="105">
        <f>SQRT((UFF.X-Tabella1[[#This Row],[X]])^2+(UFF.Y-Tabella1[[#This Row],[Y]])^2)/1000</f>
        <v>3.8632148529430768</v>
      </c>
      <c r="J144" s="25"/>
      <c r="K144" s="25"/>
      <c r="L144" s="25"/>
      <c r="M144" s="25"/>
      <c r="N144" s="25"/>
      <c r="O144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0.9280654289214102</v>
      </c>
      <c r="P144" s="27" t="s">
        <v>166</v>
      </c>
      <c r="Q144" s="68" t="s">
        <v>904</v>
      </c>
      <c r="R144" s="27"/>
      <c r="S144" s="25"/>
      <c r="T144" s="36">
        <v>0</v>
      </c>
      <c r="U144" s="29">
        <v>580331</v>
      </c>
      <c r="V144" s="29">
        <v>4998367</v>
      </c>
      <c r="W144" s="30">
        <f>IF(Tabella1[[#This Row],[PREZZO]]="",0,$AJ$2+(($AK$2-$AJ$2)/($AI$2-$AH$2))*(-$AH$2+Tabella1[[#This Row],[PREZZO]]))</f>
        <v>0</v>
      </c>
      <c r="X144" s="30">
        <f>IF(Tabella1[[#This Row],[RITORNO]]="",0,$AJ$3+(($AK$3-$AJ$3)/($AI$3/24-$AH$3/24))*(-$AH$3/24+Tabella1[[#This Row],[RITORNO]]))</f>
        <v>0</v>
      </c>
      <c r="Y144" s="30">
        <f>IF(Tabella1[[#This Row],[KM]]="",0,$AJ$4+(($AK$4-$AJ$4)/($AI$4-$AH$4))*(-$AH$4+Tabella1[[#This Row],[KM]]))</f>
        <v>7.4245234313712816</v>
      </c>
      <c r="Z144" s="31">
        <f>IF(Tabella1[[#This Row],[PARK]]="",0,$AJ$5+(($AK$5-$AJ$5)/($AI$5-$AH$5))*(-$AH$5+Tabella1[[#This Row],[PARK]]))</f>
        <v>0</v>
      </c>
      <c r="AA144" s="30">
        <f>IF(Tabella1[[#This Row],[BUONI]]="",0,$AJ$6+(($AK$6-$AJ$6)/($AI$6-$AH$6))*(-$AH$6+Tabella1[[#This Row],[BUONI]]))</f>
        <v>0</v>
      </c>
      <c r="AB144" s="30">
        <f>IF(Tabella1[[#This Row],[QUALITA]]="",0,$AJ$7+(($AK$7-$AJ$7)/($AI$7-$AH$7))*(-$AH$7+Tabella1[[#This Row],[QUALITA]]))</f>
        <v>0</v>
      </c>
      <c r="AC144" s="30">
        <f>IF(Tabella1[[#This Row],[SIMPATIA]]="",0,$AJ$8+(($AK$8-$AJ$8)/($AI$8-$AH$8))*(-$AH$8+Tabella1[[#This Row],[SIMPATIA]]))</f>
        <v>0</v>
      </c>
      <c r="AD144" s="30">
        <f>IF(Tabella1[[#This Row],[LOCATION]]="",0,$AJ$9+(($AK$9-$AJ$9)/($AI$9-$AH$9))*(-$AH$9+Tabella1[[#This Row],[LOCATION]]))</f>
        <v>0</v>
      </c>
      <c r="AE144" s="75" t="s">
        <v>905</v>
      </c>
      <c r="AF144" s="73"/>
    </row>
    <row r="145" spans="1:32" ht="14.25" customHeight="1" x14ac:dyDescent="0.25">
      <c r="A145" s="28">
        <f>IFERROR(LARGE(Tabella1[VOTO],Tabella1[[#This Row],[N]]),"")</f>
        <v>0.92130796877793197</v>
      </c>
      <c r="B145" s="33">
        <f>ROW(Tabella1[[#This Row],[NOME1]])-1</f>
        <v>144</v>
      </c>
      <c r="C145" s="97">
        <f>IFERROR(VLOOKUP(Tabella1[[#This Row],[VOTO]],Tabella1[[GRANDE]:[N]],2,FALSE),"")</f>
        <v>144</v>
      </c>
      <c r="D145" s="25" t="s">
        <v>712</v>
      </c>
      <c r="E145" s="25" t="s">
        <v>36</v>
      </c>
      <c r="F145" s="25" t="s">
        <v>495</v>
      </c>
      <c r="G145" s="110"/>
      <c r="H145" s="26"/>
      <c r="I145" s="105">
        <f>SQRT((UFF.X-Tabella1[[#This Row],[X]])^2+(UFF.Y-Tabella1[[#This Row],[Y]])^2)/1000</f>
        <v>3.9443043746648154</v>
      </c>
      <c r="J145" s="25"/>
      <c r="K145" s="25"/>
      <c r="L145" s="25"/>
      <c r="M145" s="25"/>
      <c r="N145" s="25"/>
      <c r="O145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0.92130796877793197</v>
      </c>
      <c r="P145" s="27" t="s">
        <v>166</v>
      </c>
      <c r="Q145" s="68" t="s">
        <v>496</v>
      </c>
      <c r="R145" s="27"/>
      <c r="S145" s="25"/>
      <c r="T145" s="36">
        <v>0</v>
      </c>
      <c r="U145" s="29">
        <v>580160</v>
      </c>
      <c r="V145" s="29">
        <v>4999246</v>
      </c>
      <c r="W145" s="30">
        <f>IF(Tabella1[[#This Row],[PREZZO]]="",0,$AJ$2+(($AK$2-$AJ$2)/($AI$2-$AH$2))*(-$AH$2+Tabella1[[#This Row],[PREZZO]]))</f>
        <v>0</v>
      </c>
      <c r="X145" s="30">
        <f>IF(Tabella1[[#This Row],[RITORNO]]="",0,$AJ$3+(($AK$3-$AJ$3)/($AI$3/24-$AH$3/24))*(-$AH$3/24+Tabella1[[#This Row],[RITORNO]]))</f>
        <v>0</v>
      </c>
      <c r="Y145" s="30">
        <f>IF(Tabella1[[#This Row],[KM]]="",0,$AJ$4+(($AK$4-$AJ$4)/($AI$4-$AH$4))*(-$AH$4+Tabella1[[#This Row],[KM]]))</f>
        <v>7.3704637502234558</v>
      </c>
      <c r="Z145" s="31">
        <f>IF(Tabella1[[#This Row],[PARK]]="",0,$AJ$5+(($AK$5-$AJ$5)/($AI$5-$AH$5))*(-$AH$5+Tabella1[[#This Row],[PARK]]))</f>
        <v>0</v>
      </c>
      <c r="AA145" s="30">
        <f>IF(Tabella1[[#This Row],[BUONI]]="",0,$AJ$6+(($AK$6-$AJ$6)/($AI$6-$AH$6))*(-$AH$6+Tabella1[[#This Row],[BUONI]]))</f>
        <v>0</v>
      </c>
      <c r="AB145" s="30">
        <f>IF(Tabella1[[#This Row],[QUALITA]]="",0,$AJ$7+(($AK$7-$AJ$7)/($AI$7-$AH$7))*(-$AH$7+Tabella1[[#This Row],[QUALITA]]))</f>
        <v>0</v>
      </c>
      <c r="AC145" s="30">
        <f>IF(Tabella1[[#This Row],[SIMPATIA]]="",0,$AJ$8+(($AK$8-$AJ$8)/($AI$8-$AH$8))*(-$AH$8+Tabella1[[#This Row],[SIMPATIA]]))</f>
        <v>0</v>
      </c>
      <c r="AD145" s="30">
        <f>IF(Tabella1[[#This Row],[LOCATION]]="",0,$AJ$9+(($AK$9-$AJ$9)/($AI$9-$AH$9))*(-$AH$9+Tabella1[[#This Row],[LOCATION]]))</f>
        <v>0</v>
      </c>
      <c r="AE145" s="77" t="s">
        <v>497</v>
      </c>
      <c r="AF145" s="73"/>
    </row>
    <row r="146" spans="1:32" ht="14.25" customHeight="1" x14ac:dyDescent="0.25">
      <c r="A146" s="28">
        <f>IFERROR(LARGE(Tabella1[VOTO],Tabella1[[#This Row],[N]]),"")</f>
        <v>0.91992899543347406</v>
      </c>
      <c r="B146" s="33">
        <f>ROW(Tabella1[[#This Row],[NOME1]])-1</f>
        <v>145</v>
      </c>
      <c r="C146" s="98">
        <f>IFERROR(VLOOKUP(Tabella1[[#This Row],[VOTO]],Tabella1[[GRANDE]:[N]],2,FALSE),"")</f>
        <v>145</v>
      </c>
      <c r="D146" s="25" t="s">
        <v>719</v>
      </c>
      <c r="E146" s="25" t="s">
        <v>35</v>
      </c>
      <c r="F146" s="25" t="s">
        <v>570</v>
      </c>
      <c r="G146" s="110"/>
      <c r="H146" s="92"/>
      <c r="I146" s="105">
        <f>SQRT((UFF.X-Tabella1[[#This Row],[X]])^2+(UFF.Y-Tabella1[[#This Row],[Y]])^2)/1000</f>
        <v>3.9608520547983108</v>
      </c>
      <c r="J146" s="27"/>
      <c r="K146" s="27"/>
      <c r="L146" s="25"/>
      <c r="M146" s="25"/>
      <c r="N146" s="25"/>
      <c r="O146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0.91992899543347406</v>
      </c>
      <c r="P146" s="27" t="s">
        <v>169</v>
      </c>
      <c r="Q146" s="68" t="s">
        <v>571</v>
      </c>
      <c r="R146" s="27"/>
      <c r="S146" s="28"/>
      <c r="T146" s="36">
        <v>0</v>
      </c>
      <c r="U146" s="32">
        <v>580211</v>
      </c>
      <c r="V146" s="32">
        <v>4998467</v>
      </c>
      <c r="W146" s="30">
        <f>IF(Tabella1[[#This Row],[PREZZO]]="",0,$AJ$2+(($AK$2-$AJ$2)/($AI$2-$AH$2))*(-$AH$2+Tabella1[[#This Row],[PREZZO]]))</f>
        <v>0</v>
      </c>
      <c r="X146" s="30">
        <f>IF(Tabella1[[#This Row],[RITORNO]]="",0,$AJ$3+(($AK$3-$AJ$3)/($AI$3/24-$AH$3/24))*(-$AH$3/24+Tabella1[[#This Row],[RITORNO]]))</f>
        <v>0</v>
      </c>
      <c r="Y146" s="30">
        <f>IF(Tabella1[[#This Row],[KM]]="",0,$AJ$4+(($AK$4-$AJ$4)/($AI$4-$AH$4))*(-$AH$4+Tabella1[[#This Row],[KM]]))</f>
        <v>7.3594319634677925</v>
      </c>
      <c r="Z146" s="31">
        <f>IF(Tabella1[[#This Row],[PARK]]="",0,$AJ$5+(($AK$5-$AJ$5)/($AI$5-$AH$5))*(-$AH$5+Tabella1[[#This Row],[PARK]]))</f>
        <v>0</v>
      </c>
      <c r="AA146" s="30">
        <f>IF(Tabella1[[#This Row],[BUONI]]="",0,$AJ$6+(($AK$6-$AJ$6)/($AI$6-$AH$6))*(-$AH$6+Tabella1[[#This Row],[BUONI]]))</f>
        <v>0</v>
      </c>
      <c r="AB146" s="30">
        <f>IF(Tabella1[[#This Row],[QUALITA]]="",0,$AJ$7+(($AK$7-$AJ$7)/($AI$7-$AH$7))*(-$AH$7+Tabella1[[#This Row],[QUALITA]]))</f>
        <v>0</v>
      </c>
      <c r="AC146" s="30">
        <f>IF(Tabella1[[#This Row],[SIMPATIA]]="",0,$AJ$8+(($AK$8-$AJ$8)/($AI$8-$AH$8))*(-$AH$8+Tabella1[[#This Row],[SIMPATIA]]))</f>
        <v>0</v>
      </c>
      <c r="AD146" s="30">
        <f>IF(Tabella1[[#This Row],[LOCATION]]="",0,$AJ$9+(($AK$9-$AJ$9)/($AI$9-$AH$9))*(-$AH$9+Tabella1[[#This Row],[LOCATION]]))</f>
        <v>0</v>
      </c>
      <c r="AE146" s="77" t="s">
        <v>572</v>
      </c>
      <c r="AF146" s="73"/>
    </row>
    <row r="147" spans="1:32" ht="14.25" customHeight="1" x14ac:dyDescent="0.25">
      <c r="A147" s="28">
        <f>IFERROR(LARGE(Tabella1[VOTO],Tabella1[[#This Row],[N]]),"")</f>
        <v>0.91956857956436533</v>
      </c>
      <c r="B147" s="33">
        <f>ROW(Tabella1[[#This Row],[NOME1]])-1</f>
        <v>146</v>
      </c>
      <c r="C147" s="98">
        <f>IFERROR(VLOOKUP(Tabella1[[#This Row],[VOTO]],Tabella1[[GRANDE]:[N]],2,FALSE),"")</f>
        <v>146</v>
      </c>
      <c r="D147" s="25" t="s">
        <v>635</v>
      </c>
      <c r="E147" s="25" t="s">
        <v>37</v>
      </c>
      <c r="F147" s="25" t="s">
        <v>636</v>
      </c>
      <c r="G147" s="110"/>
      <c r="H147" s="92"/>
      <c r="I147" s="105">
        <f>SQRT((UFF.X-Tabella1[[#This Row],[X]])^2+(UFF.Y-Tabella1[[#This Row],[Y]])^2)/1000</f>
        <v>3.9651770452276152</v>
      </c>
      <c r="J147" s="27"/>
      <c r="K147" s="27"/>
      <c r="L147" s="25"/>
      <c r="M147" s="25"/>
      <c r="N147" s="25"/>
      <c r="O147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0.91956857956436533</v>
      </c>
      <c r="P147" s="27" t="s">
        <v>174</v>
      </c>
      <c r="Q147" s="68" t="s">
        <v>637</v>
      </c>
      <c r="R147" s="27"/>
      <c r="S147" s="28"/>
      <c r="T147" s="36">
        <v>0</v>
      </c>
      <c r="U147" s="32">
        <v>580174</v>
      </c>
      <c r="V147" s="32">
        <v>4998670</v>
      </c>
      <c r="W147" s="30">
        <f>IF(Tabella1[[#This Row],[PREZZO]]="",0,$AJ$2+(($AK$2-$AJ$2)/($AI$2-$AH$2))*(-$AH$2+Tabella1[[#This Row],[PREZZO]]))</f>
        <v>0</v>
      </c>
      <c r="X147" s="30">
        <f>IF(Tabella1[[#This Row],[RITORNO]]="",0,$AJ$3+(($AK$3-$AJ$3)/($AI$3/24-$AH$3/24))*(-$AH$3/24+Tabella1[[#This Row],[RITORNO]]))</f>
        <v>0</v>
      </c>
      <c r="Y147" s="30">
        <f>IF(Tabella1[[#This Row],[KM]]="",0,$AJ$4+(($AK$4-$AJ$4)/($AI$4-$AH$4))*(-$AH$4+Tabella1[[#This Row],[KM]]))</f>
        <v>7.3565486365149226</v>
      </c>
      <c r="Z147" s="31">
        <f>IF(Tabella1[[#This Row],[PARK]]="",0,$AJ$5+(($AK$5-$AJ$5)/($AI$5-$AH$5))*(-$AH$5+Tabella1[[#This Row],[PARK]]))</f>
        <v>0</v>
      </c>
      <c r="AA147" s="30">
        <f>IF(Tabella1[[#This Row],[BUONI]]="",0,$AJ$6+(($AK$6-$AJ$6)/($AI$6-$AH$6))*(-$AH$6+Tabella1[[#This Row],[BUONI]]))</f>
        <v>0</v>
      </c>
      <c r="AB147" s="30">
        <f>IF(Tabella1[[#This Row],[QUALITA]]="",0,$AJ$7+(($AK$7-$AJ$7)/($AI$7-$AH$7))*(-$AH$7+Tabella1[[#This Row],[QUALITA]]))</f>
        <v>0</v>
      </c>
      <c r="AC147" s="30">
        <f>IF(Tabella1[[#This Row],[SIMPATIA]]="",0,$AJ$8+(($AK$8-$AJ$8)/($AI$8-$AH$8))*(-$AH$8+Tabella1[[#This Row],[SIMPATIA]]))</f>
        <v>0</v>
      </c>
      <c r="AD147" s="30">
        <f>IF(Tabella1[[#This Row],[LOCATION]]="",0,$AJ$9+(($AK$9-$AJ$9)/($AI$9-$AH$9))*(-$AH$9+Tabella1[[#This Row],[LOCATION]]))</f>
        <v>0</v>
      </c>
      <c r="AE147" s="77" t="s">
        <v>638</v>
      </c>
      <c r="AF147" s="73"/>
    </row>
    <row r="148" spans="1:32" ht="14.25" customHeight="1" x14ac:dyDescent="0.25">
      <c r="A148" s="28">
        <f>IFERROR(LARGE(Tabella1[VOTO],Tabella1[[#This Row],[N]]),"")</f>
        <v>0.91623683962692604</v>
      </c>
      <c r="B148" s="33">
        <f>ROW(Tabella1[[#This Row],[NOME1]])-1</f>
        <v>147</v>
      </c>
      <c r="C148" s="98">
        <f>IFERROR(VLOOKUP(Tabella1[[#This Row],[VOTO]],Tabella1[[GRANDE]:[N]],2,FALSE),"")</f>
        <v>147</v>
      </c>
      <c r="D148" s="25" t="s">
        <v>589</v>
      </c>
      <c r="E148" s="25" t="s">
        <v>37</v>
      </c>
      <c r="F148" s="25" t="s">
        <v>590</v>
      </c>
      <c r="G148" s="110"/>
      <c r="H148" s="92"/>
      <c r="I148" s="105">
        <f>SQRT((UFF.X-Tabella1[[#This Row],[X]])^2+(UFF.Y-Tabella1[[#This Row],[Y]])^2)/1000</f>
        <v>4.0051579244768867</v>
      </c>
      <c r="J148" s="27"/>
      <c r="K148" s="27"/>
      <c r="L148" s="25"/>
      <c r="M148" s="25"/>
      <c r="N148" s="25"/>
      <c r="O14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0.91623683962692604</v>
      </c>
      <c r="P148" s="27" t="s">
        <v>169</v>
      </c>
      <c r="Q148" s="68" t="s">
        <v>591</v>
      </c>
      <c r="R148" s="27"/>
      <c r="S148" s="28"/>
      <c r="T148" s="36">
        <v>0</v>
      </c>
      <c r="U148" s="32">
        <v>580125</v>
      </c>
      <c r="V148" s="32">
        <v>4998740</v>
      </c>
      <c r="W148" s="30">
        <f>IF(Tabella1[[#This Row],[PREZZO]]="",0,$AJ$2+(($AK$2-$AJ$2)/($AI$2-$AH$2))*(-$AH$2+Tabella1[[#This Row],[PREZZO]]))</f>
        <v>0</v>
      </c>
      <c r="X148" s="30">
        <f>IF(Tabella1[[#This Row],[RITORNO]]="",0,$AJ$3+(($AK$3-$AJ$3)/($AI$3/24-$AH$3/24))*(-$AH$3/24+Tabella1[[#This Row],[RITORNO]]))</f>
        <v>0</v>
      </c>
      <c r="Y148" s="30">
        <f>IF(Tabella1[[#This Row],[KM]]="",0,$AJ$4+(($AK$4-$AJ$4)/($AI$4-$AH$4))*(-$AH$4+Tabella1[[#This Row],[KM]]))</f>
        <v>7.3298947170154083</v>
      </c>
      <c r="Z148" s="31">
        <f>IF(Tabella1[[#This Row],[PARK]]="",0,$AJ$5+(($AK$5-$AJ$5)/($AI$5-$AH$5))*(-$AH$5+Tabella1[[#This Row],[PARK]]))</f>
        <v>0</v>
      </c>
      <c r="AA148" s="30">
        <f>IF(Tabella1[[#This Row],[BUONI]]="",0,$AJ$6+(($AK$6-$AJ$6)/($AI$6-$AH$6))*(-$AH$6+Tabella1[[#This Row],[BUONI]]))</f>
        <v>0</v>
      </c>
      <c r="AB148" s="30">
        <f>IF(Tabella1[[#This Row],[QUALITA]]="",0,$AJ$7+(($AK$7-$AJ$7)/($AI$7-$AH$7))*(-$AH$7+Tabella1[[#This Row],[QUALITA]]))</f>
        <v>0</v>
      </c>
      <c r="AC148" s="30">
        <f>IF(Tabella1[[#This Row],[SIMPATIA]]="",0,$AJ$8+(($AK$8-$AJ$8)/($AI$8-$AH$8))*(-$AH$8+Tabella1[[#This Row],[SIMPATIA]]))</f>
        <v>0</v>
      </c>
      <c r="AD148" s="30">
        <f>IF(Tabella1[[#This Row],[LOCATION]]="",0,$AJ$9+(($AK$9-$AJ$9)/($AI$9-$AH$9))*(-$AH$9+Tabella1[[#This Row],[LOCATION]]))</f>
        <v>0</v>
      </c>
      <c r="AE148" s="77" t="s">
        <v>592</v>
      </c>
      <c r="AF148" s="74"/>
    </row>
    <row r="149" spans="1:32" ht="14.25" customHeight="1" x14ac:dyDescent="0.25">
      <c r="A149" s="28">
        <f>IFERROR(LARGE(Tabella1[VOTO],Tabella1[[#This Row],[N]]),"")</f>
        <v>0.91597242088247999</v>
      </c>
      <c r="B149" s="24">
        <f>ROW(Tabella1[[#This Row],[NOME1]])-1</f>
        <v>148</v>
      </c>
      <c r="C149" s="98">
        <f>IFERROR(VLOOKUP(Tabella1[[#This Row],[VOTO]],Tabella1[[GRANDE]:[N]],2,FALSE),"")</f>
        <v>148</v>
      </c>
      <c r="D149" s="25" t="s">
        <v>407</v>
      </c>
      <c r="E149" s="25" t="s">
        <v>408</v>
      </c>
      <c r="F149" s="25" t="s">
        <v>409</v>
      </c>
      <c r="G149" s="110"/>
      <c r="H149" s="26"/>
      <c r="I149" s="105">
        <f>SQRT((UFF.X-Tabella1[[#This Row],[X]])^2+(UFF.Y-Tabella1[[#This Row],[Y]])^2)/1000</f>
        <v>4.0083309494102402</v>
      </c>
      <c r="J149" s="25"/>
      <c r="K149" s="25"/>
      <c r="L149" s="25"/>
      <c r="M149" s="25"/>
      <c r="N149" s="25"/>
      <c r="O14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0.91597242088247999</v>
      </c>
      <c r="P149" s="27" t="s">
        <v>7</v>
      </c>
      <c r="Q149" s="68" t="s">
        <v>411</v>
      </c>
      <c r="R149" s="27"/>
      <c r="S149" s="28"/>
      <c r="T149" s="36">
        <v>0</v>
      </c>
      <c r="U149" s="32">
        <v>580138</v>
      </c>
      <c r="V149" s="32">
        <v>4998616</v>
      </c>
      <c r="W149" s="30">
        <f>IF(Tabella1[[#This Row],[PREZZO]]="",0,$AJ$2+(($AK$2-$AJ$2)/($AI$2-$AH$2))*(-$AH$2+Tabella1[[#This Row],[PREZZO]]))</f>
        <v>0</v>
      </c>
      <c r="X149" s="30">
        <f>IF(Tabella1[[#This Row],[RITORNO]]="",0,$AJ$3+(($AK$3-$AJ$3)/($AI$3/24-$AH$3/24))*(-$AH$3/24+Tabella1[[#This Row],[RITORNO]]))</f>
        <v>0</v>
      </c>
      <c r="Y149" s="30">
        <f>IF(Tabella1[[#This Row],[KM]]="",0,$AJ$4+(($AK$4-$AJ$4)/($AI$4-$AH$4))*(-$AH$4+Tabella1[[#This Row],[KM]]))</f>
        <v>7.3277793670598399</v>
      </c>
      <c r="Z149" s="31">
        <f>IF(Tabella1[[#This Row],[PARK]]="",0,$AJ$5+(($AK$5-$AJ$5)/($AI$5-$AH$5))*(-$AH$5+Tabella1[[#This Row],[PARK]]))</f>
        <v>0</v>
      </c>
      <c r="AA149" s="30">
        <f>IF(Tabella1[[#This Row],[BUONI]]="",0,$AJ$6+(($AK$6-$AJ$6)/($AI$6-$AH$6))*(-$AH$6+Tabella1[[#This Row],[BUONI]]))</f>
        <v>0</v>
      </c>
      <c r="AB149" s="30">
        <f>IF(Tabella1[[#This Row],[QUALITA]]="",0,$AJ$7+(($AK$7-$AJ$7)/($AI$7-$AH$7))*(-$AH$7+Tabella1[[#This Row],[QUALITA]]))</f>
        <v>0</v>
      </c>
      <c r="AC149" s="30">
        <f>IF(Tabella1[[#This Row],[SIMPATIA]]="",0,$AJ$8+(($AK$8-$AJ$8)/($AI$8-$AH$8))*(-$AH$8+Tabella1[[#This Row],[SIMPATIA]]))</f>
        <v>0</v>
      </c>
      <c r="AD149" s="30">
        <f>IF(Tabella1[[#This Row],[LOCATION]]="",0,$AJ$9+(($AK$9-$AJ$9)/($AI$9-$AH$9))*(-$AH$9+Tabella1[[#This Row],[LOCATION]]))</f>
        <v>0</v>
      </c>
      <c r="AE149" s="77" t="s">
        <v>410</v>
      </c>
    </row>
    <row r="150" spans="1:32" ht="14.25" customHeight="1" x14ac:dyDescent="0.25">
      <c r="A150" s="28">
        <f>IFERROR(LARGE(Tabella1[VOTO],Tabella1[[#This Row],[N]]),"")</f>
        <v>0.91274500881607523</v>
      </c>
      <c r="B150" s="33">
        <f>ROW(Tabella1[[#This Row],[NOME1]])-1</f>
        <v>149</v>
      </c>
      <c r="C150" s="97">
        <f>IFERROR(VLOOKUP(Tabella1[[#This Row],[VOTO]],Tabella1[[GRANDE]:[N]],2,FALSE),"")</f>
        <v>149</v>
      </c>
      <c r="D150" s="25" t="s">
        <v>89</v>
      </c>
      <c r="E150" s="25" t="s">
        <v>41</v>
      </c>
      <c r="F150" s="25" t="s">
        <v>94</v>
      </c>
      <c r="G150" s="110"/>
      <c r="H150" s="26"/>
      <c r="I150" s="105">
        <f>SQRT((UFF.X-Tabella1[[#This Row],[X]])^2+(UFF.Y-Tabella1[[#This Row],[Y]])^2)/1000</f>
        <v>4.0470598942070968</v>
      </c>
      <c r="J150" s="25"/>
      <c r="K150" s="25"/>
      <c r="L150" s="25"/>
      <c r="M150" s="25"/>
      <c r="N150" s="25"/>
      <c r="O150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0.91274500881607523</v>
      </c>
      <c r="P150" s="27" t="s">
        <v>169</v>
      </c>
      <c r="Q150" s="68" t="s">
        <v>868</v>
      </c>
      <c r="R150" s="27"/>
      <c r="S150" s="25"/>
      <c r="T150" s="36">
        <v>0</v>
      </c>
      <c r="U150" s="29">
        <v>580292.52</v>
      </c>
      <c r="V150" s="29">
        <v>4997836.37</v>
      </c>
      <c r="W150" s="30">
        <f>IF(Tabella1[[#This Row],[PREZZO]]="",0,$AJ$2+(($AK$2-$AJ$2)/($AI$2-$AH$2))*(-$AH$2+Tabella1[[#This Row],[PREZZO]]))</f>
        <v>0</v>
      </c>
      <c r="X150" s="30">
        <f>IF(Tabella1[[#This Row],[RITORNO]]="",0,$AJ$3+(($AK$3-$AJ$3)/($AI$3/24-$AH$3/24))*(-$AH$3/24+Tabella1[[#This Row],[RITORNO]]))</f>
        <v>0</v>
      </c>
      <c r="Y150" s="30">
        <f>IF(Tabella1[[#This Row],[KM]]="",0,$AJ$4+(($AK$4-$AJ$4)/($AI$4-$AH$4))*(-$AH$4+Tabella1[[#This Row],[KM]]))</f>
        <v>7.3019600705286019</v>
      </c>
      <c r="Z150" s="31">
        <f>IF(Tabella1[[#This Row],[PARK]]="",0,$AJ$5+(($AK$5-$AJ$5)/($AI$5-$AH$5))*(-$AH$5+Tabella1[[#This Row],[PARK]]))</f>
        <v>0</v>
      </c>
      <c r="AA150" s="30">
        <f>IF(Tabella1[[#This Row],[BUONI]]="",0,$AJ$6+(($AK$6-$AJ$6)/($AI$6-$AH$6))*(-$AH$6+Tabella1[[#This Row],[BUONI]]))</f>
        <v>0</v>
      </c>
      <c r="AB150" s="30">
        <f>IF(Tabella1[[#This Row],[QUALITA]]="",0,$AJ$7+(($AK$7-$AJ$7)/($AI$7-$AH$7))*(-$AH$7+Tabella1[[#This Row],[QUALITA]]))</f>
        <v>0</v>
      </c>
      <c r="AC150" s="30">
        <f>IF(Tabella1[[#This Row],[SIMPATIA]]="",0,$AJ$8+(($AK$8-$AJ$8)/($AI$8-$AH$8))*(-$AH$8+Tabella1[[#This Row],[SIMPATIA]]))</f>
        <v>0</v>
      </c>
      <c r="AD150" s="30">
        <f>IF(Tabella1[[#This Row],[LOCATION]]="",0,$AJ$9+(($AK$9-$AJ$9)/($AI$9-$AH$9))*(-$AH$9+Tabella1[[#This Row],[LOCATION]]))</f>
        <v>0</v>
      </c>
      <c r="AE150" s="77" t="s">
        <v>867</v>
      </c>
    </row>
    <row r="151" spans="1:32" ht="14.25" customHeight="1" x14ac:dyDescent="0.25">
      <c r="A151" s="28">
        <f>IFERROR(LARGE(Tabella1[VOTO],Tabella1[[#This Row],[N]]),"")</f>
        <v>0.91257637695488936</v>
      </c>
      <c r="B151" s="33">
        <f>ROW(Tabella1[[#This Row],[NOME1]])-1</f>
        <v>150</v>
      </c>
      <c r="C151" s="97">
        <f>IFERROR(VLOOKUP(Tabella1[[#This Row],[VOTO]],Tabella1[[GRANDE]:[N]],2,FALSE),"")</f>
        <v>150</v>
      </c>
      <c r="D151" s="25" t="s">
        <v>498</v>
      </c>
      <c r="E151" s="25" t="s">
        <v>36</v>
      </c>
      <c r="F151" s="25" t="s">
        <v>500</v>
      </c>
      <c r="G151" s="110"/>
      <c r="H151" s="10"/>
      <c r="I151" s="105">
        <f>SQRT((UFF.X-Tabella1[[#This Row],[X]])^2+(UFF.Y-Tabella1[[#This Row],[Y]])^2)/1000</f>
        <v>4.0490834765413268</v>
      </c>
      <c r="J151" s="25"/>
      <c r="K151" s="25"/>
      <c r="L151" s="25"/>
      <c r="M151" s="25"/>
      <c r="N151" s="25"/>
      <c r="O151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0.91257637695488936</v>
      </c>
      <c r="P151" s="27" t="s">
        <v>7</v>
      </c>
      <c r="Q151" s="68" t="s">
        <v>499</v>
      </c>
      <c r="R151" s="27"/>
      <c r="S151" s="9"/>
      <c r="T151" s="36">
        <v>0</v>
      </c>
      <c r="U151" s="29">
        <v>580055</v>
      </c>
      <c r="V151" s="29">
        <v>4999223</v>
      </c>
      <c r="W151" s="30">
        <f>IF(Tabella1[[#This Row],[PREZZO]]="",0,$AJ$2+(($AK$2-$AJ$2)/($AI$2-$AH$2))*(-$AH$2+Tabella1[[#This Row],[PREZZO]]))</f>
        <v>0</v>
      </c>
      <c r="X151" s="30">
        <f>IF(Tabella1[[#This Row],[RITORNO]]="",0,$AJ$3+(($AK$3-$AJ$3)/($AI$3/24-$AH$3/24))*(-$AH$3/24+Tabella1[[#This Row],[RITORNO]]))</f>
        <v>0</v>
      </c>
      <c r="Y151" s="30">
        <f>IF(Tabella1[[#This Row],[KM]]="",0,$AJ$4+(($AK$4-$AJ$4)/($AI$4-$AH$4))*(-$AH$4+Tabella1[[#This Row],[KM]]))</f>
        <v>7.3006110156391149</v>
      </c>
      <c r="Z151" s="31">
        <f>IF(Tabella1[[#This Row],[PARK]]="",0,$AJ$5+(($AK$5-$AJ$5)/($AI$5-$AH$5))*(-$AH$5+Tabella1[[#This Row],[PARK]]))</f>
        <v>0</v>
      </c>
      <c r="AA151" s="30">
        <f>IF(Tabella1[[#This Row],[BUONI]]="",0,$AJ$6+(($AK$6-$AJ$6)/($AI$6-$AH$6))*(-$AH$6+Tabella1[[#This Row],[BUONI]]))</f>
        <v>0</v>
      </c>
      <c r="AB151" s="30">
        <f>IF(Tabella1[[#This Row],[QUALITA]]="",0,$AJ$7+(($AK$7-$AJ$7)/($AI$7-$AH$7))*(-$AH$7+Tabella1[[#This Row],[QUALITA]]))</f>
        <v>0</v>
      </c>
      <c r="AC151" s="30">
        <f>IF(Tabella1[[#This Row],[SIMPATIA]]="",0,$AJ$8+(($AK$8-$AJ$8)/($AI$8-$AH$8))*(-$AH$8+Tabella1[[#This Row],[SIMPATIA]]))</f>
        <v>0</v>
      </c>
      <c r="AD151" s="30">
        <f>IF(Tabella1[[#This Row],[LOCATION]]="",0,$AJ$9+(($AK$9-$AJ$9)/($AI$9-$AH$9))*(-$AH$9+Tabella1[[#This Row],[LOCATION]]))</f>
        <v>0</v>
      </c>
      <c r="AE151" s="77" t="s">
        <v>501</v>
      </c>
    </row>
    <row r="152" spans="1:32" ht="14.25" customHeight="1" x14ac:dyDescent="0.25">
      <c r="A152" s="28">
        <f>IFERROR(LARGE(Tabella1[VOTO],Tabella1[[#This Row],[N]]),"")</f>
        <v>0.90513222139170169</v>
      </c>
      <c r="B152" s="33">
        <f>ROW(Tabella1[[#This Row],[NOME1]])-1</f>
        <v>151</v>
      </c>
      <c r="C152" s="98">
        <f>IFERROR(VLOOKUP(Tabella1[[#This Row],[VOTO]],Tabella1[[GRANDE]:[N]],2,FALSE),"")</f>
        <v>151</v>
      </c>
      <c r="D152" s="25" t="s">
        <v>631</v>
      </c>
      <c r="E152" s="25" t="s">
        <v>37</v>
      </c>
      <c r="F152" s="25" t="s">
        <v>632</v>
      </c>
      <c r="G152" s="110"/>
      <c r="H152" s="92"/>
      <c r="I152" s="105">
        <f>SQRT((UFF.X-Tabella1[[#This Row],[X]])^2+(UFF.Y-Tabella1[[#This Row],[Y]])^2)/1000</f>
        <v>4.1384133432995798</v>
      </c>
      <c r="J152" s="27"/>
      <c r="K152" s="27"/>
      <c r="L152" s="25"/>
      <c r="M152" s="25"/>
      <c r="N152" s="25"/>
      <c r="O15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0.90513222139170169</v>
      </c>
      <c r="P152" s="27" t="s">
        <v>130</v>
      </c>
      <c r="Q152" s="68" t="s">
        <v>633</v>
      </c>
      <c r="R152" s="27"/>
      <c r="S152" s="28"/>
      <c r="T152" s="36">
        <v>0</v>
      </c>
      <c r="U152" s="32">
        <v>580007</v>
      </c>
      <c r="V152" s="32">
        <v>4998613</v>
      </c>
      <c r="W152" s="30">
        <f>IF(Tabella1[[#This Row],[PREZZO]]="",0,$AJ$2+(($AK$2-$AJ$2)/($AI$2-$AH$2))*(-$AH$2+Tabella1[[#This Row],[PREZZO]]))</f>
        <v>0</v>
      </c>
      <c r="X152" s="30">
        <f>IF(Tabella1[[#This Row],[RITORNO]]="",0,$AJ$3+(($AK$3-$AJ$3)/($AI$3/24-$AH$3/24))*(-$AH$3/24+Tabella1[[#This Row],[RITORNO]]))</f>
        <v>0</v>
      </c>
      <c r="Y152" s="30">
        <f>IF(Tabella1[[#This Row],[KM]]="",0,$AJ$4+(($AK$4-$AJ$4)/($AI$4-$AH$4))*(-$AH$4+Tabella1[[#This Row],[KM]]))</f>
        <v>7.2410577711336135</v>
      </c>
      <c r="Z152" s="31">
        <f>IF(Tabella1[[#This Row],[PARK]]="",0,$AJ$5+(($AK$5-$AJ$5)/($AI$5-$AH$5))*(-$AH$5+Tabella1[[#This Row],[PARK]]))</f>
        <v>0</v>
      </c>
      <c r="AA152" s="30">
        <f>IF(Tabella1[[#This Row],[BUONI]]="",0,$AJ$6+(($AK$6-$AJ$6)/($AI$6-$AH$6))*(-$AH$6+Tabella1[[#This Row],[BUONI]]))</f>
        <v>0</v>
      </c>
      <c r="AB152" s="30">
        <f>IF(Tabella1[[#This Row],[QUALITA]]="",0,$AJ$7+(($AK$7-$AJ$7)/($AI$7-$AH$7))*(-$AH$7+Tabella1[[#This Row],[QUALITA]]))</f>
        <v>0</v>
      </c>
      <c r="AC152" s="30">
        <f>IF(Tabella1[[#This Row],[SIMPATIA]]="",0,$AJ$8+(($AK$8-$AJ$8)/($AI$8-$AH$8))*(-$AH$8+Tabella1[[#This Row],[SIMPATIA]]))</f>
        <v>0</v>
      </c>
      <c r="AD152" s="30">
        <f>IF(Tabella1[[#This Row],[LOCATION]]="",0,$AJ$9+(($AK$9-$AJ$9)/($AI$9-$AH$9))*(-$AH$9+Tabella1[[#This Row],[LOCATION]]))</f>
        <v>0</v>
      </c>
      <c r="AE152" s="77" t="s">
        <v>634</v>
      </c>
    </row>
    <row r="153" spans="1:32" ht="14.25" customHeight="1" x14ac:dyDescent="0.25">
      <c r="A153" s="28">
        <f>IFERROR(LARGE(Tabella1[VOTO],Tabella1[[#This Row],[N]]),"")</f>
        <v>0.90158525643119258</v>
      </c>
      <c r="B153" s="33">
        <f>ROW(Tabella1[[#This Row],[NOME1]])-1</f>
        <v>152</v>
      </c>
      <c r="C153" s="97">
        <f>IFERROR(VLOOKUP(Tabella1[[#This Row],[VOTO]],Tabella1[[GRANDE]:[N]],2,FALSE),"")</f>
        <v>152</v>
      </c>
      <c r="D153" s="25" t="s">
        <v>90</v>
      </c>
      <c r="E153" s="25" t="s">
        <v>36</v>
      </c>
      <c r="F153" s="25" t="s">
        <v>94</v>
      </c>
      <c r="G153" s="110"/>
      <c r="H153" s="26"/>
      <c r="I153" s="105">
        <f>SQRT((UFF.X-Tabella1[[#This Row],[X]])^2+(UFF.Y-Tabella1[[#This Row],[Y]])^2)/1000</f>
        <v>4.180976922825689</v>
      </c>
      <c r="J153" s="25"/>
      <c r="K153" s="25"/>
      <c r="L153" s="25"/>
      <c r="M153" s="25"/>
      <c r="N153" s="25"/>
      <c r="O15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0.90158525643119258</v>
      </c>
      <c r="P153" s="27" t="s">
        <v>7</v>
      </c>
      <c r="Q153" s="68" t="s">
        <v>7</v>
      </c>
      <c r="R153" s="27"/>
      <c r="S153" s="25"/>
      <c r="T153" s="36">
        <v>0</v>
      </c>
      <c r="U153" s="29">
        <v>580124.86</v>
      </c>
      <c r="V153" s="29">
        <v>4997913.6399999997</v>
      </c>
      <c r="W153" s="30">
        <f>IF(Tabella1[[#This Row],[PREZZO]]="",0,$AJ$2+(($AK$2-$AJ$2)/($AI$2-$AH$2))*(-$AH$2+Tabella1[[#This Row],[PREZZO]]))</f>
        <v>0</v>
      </c>
      <c r="X153" s="30">
        <f>IF(Tabella1[[#This Row],[RITORNO]]="",0,$AJ$3+(($AK$3-$AJ$3)/($AI$3/24-$AH$3/24))*(-$AH$3/24+Tabella1[[#This Row],[RITORNO]]))</f>
        <v>0</v>
      </c>
      <c r="Y153" s="30">
        <f>IF(Tabella1[[#This Row],[KM]]="",0,$AJ$4+(($AK$4-$AJ$4)/($AI$4-$AH$4))*(-$AH$4+Tabella1[[#This Row],[KM]]))</f>
        <v>7.2126820514495407</v>
      </c>
      <c r="Z153" s="31">
        <f>IF(Tabella1[[#This Row],[PARK]]="",0,$AJ$5+(($AK$5-$AJ$5)/($AI$5-$AH$5))*(-$AH$5+Tabella1[[#This Row],[PARK]]))</f>
        <v>0</v>
      </c>
      <c r="AA153" s="30">
        <f>IF(Tabella1[[#This Row],[BUONI]]="",0,$AJ$6+(($AK$6-$AJ$6)/($AI$6-$AH$6))*(-$AH$6+Tabella1[[#This Row],[BUONI]]))</f>
        <v>0</v>
      </c>
      <c r="AB153" s="30">
        <f>IF(Tabella1[[#This Row],[QUALITA]]="",0,$AJ$7+(($AK$7-$AJ$7)/($AI$7-$AH$7))*(-$AH$7+Tabella1[[#This Row],[QUALITA]]))</f>
        <v>0</v>
      </c>
      <c r="AC153" s="30">
        <f>IF(Tabella1[[#This Row],[SIMPATIA]]="",0,$AJ$8+(($AK$8-$AJ$8)/($AI$8-$AH$8))*(-$AH$8+Tabella1[[#This Row],[SIMPATIA]]))</f>
        <v>0</v>
      </c>
      <c r="AD153" s="30">
        <f>IF(Tabella1[[#This Row],[LOCATION]]="",0,$AJ$9+(($AK$9-$AJ$9)/($AI$9-$AH$9))*(-$AH$9+Tabella1[[#This Row],[LOCATION]]))</f>
        <v>0</v>
      </c>
      <c r="AE153" s="77" t="s">
        <v>874</v>
      </c>
    </row>
    <row r="154" spans="1:32" ht="14.25" customHeight="1" x14ac:dyDescent="0.25">
      <c r="A154" s="28">
        <f>IFERROR(LARGE(Tabella1[VOTO],Tabella1[[#This Row],[N]]),"")</f>
        <v>0.89977859185620557</v>
      </c>
      <c r="B154" s="33">
        <f>ROW(Tabella1[[#This Row],[NOME1]])-1</f>
        <v>153</v>
      </c>
      <c r="C154" s="97">
        <f>IFERROR(VLOOKUP(Tabella1[[#This Row],[VOTO]],Tabella1[[GRANDE]:[N]],2,FALSE),"")</f>
        <v>153</v>
      </c>
      <c r="D154" s="25" t="s">
        <v>542</v>
      </c>
      <c r="E154" s="25" t="s">
        <v>36</v>
      </c>
      <c r="F154" s="25" t="s">
        <v>543</v>
      </c>
      <c r="G154" s="110"/>
      <c r="H154" s="26"/>
      <c r="I154" s="105">
        <f>SQRT((UFF.X-Tabella1[[#This Row],[X]])^2+(UFF.Y-Tabella1[[#This Row],[Y]])^2)/1000</f>
        <v>4.2026568977255332</v>
      </c>
      <c r="J154" s="25"/>
      <c r="K154" s="25"/>
      <c r="L154" s="25"/>
      <c r="M154" s="25"/>
      <c r="N154" s="25"/>
      <c r="O154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0.89977859185620557</v>
      </c>
      <c r="P154" s="27" t="s">
        <v>547</v>
      </c>
      <c r="Q154" s="68" t="s">
        <v>546</v>
      </c>
      <c r="R154" s="27"/>
      <c r="S154" s="25"/>
      <c r="T154" s="36">
        <v>0</v>
      </c>
      <c r="U154" s="29">
        <v>580038</v>
      </c>
      <c r="V154" s="29">
        <v>4998134</v>
      </c>
      <c r="W154" s="30">
        <f>IF(Tabella1[[#This Row],[PREZZO]]="",0,$AJ$2+(($AK$2-$AJ$2)/($AI$2-$AH$2))*(-$AH$2+Tabella1[[#This Row],[PREZZO]]))</f>
        <v>0</v>
      </c>
      <c r="X154" s="30">
        <f>IF(Tabella1[[#This Row],[RITORNO]]="",0,$AJ$3+(($AK$3-$AJ$3)/($AI$3/24-$AH$3/24))*(-$AH$3/24+Tabella1[[#This Row],[RITORNO]]))</f>
        <v>0</v>
      </c>
      <c r="Y154" s="30">
        <f>IF(Tabella1[[#This Row],[KM]]="",0,$AJ$4+(($AK$4-$AJ$4)/($AI$4-$AH$4))*(-$AH$4+Tabella1[[#This Row],[KM]]))</f>
        <v>7.1982287348496445</v>
      </c>
      <c r="Z154" s="31">
        <f>IF(Tabella1[[#This Row],[PARK]]="",0,$AJ$5+(($AK$5-$AJ$5)/($AI$5-$AH$5))*(-$AH$5+Tabella1[[#This Row],[PARK]]))</f>
        <v>0</v>
      </c>
      <c r="AA154" s="30">
        <f>IF(Tabella1[[#This Row],[BUONI]]="",0,$AJ$6+(($AK$6-$AJ$6)/($AI$6-$AH$6))*(-$AH$6+Tabella1[[#This Row],[BUONI]]))</f>
        <v>0</v>
      </c>
      <c r="AB154" s="30">
        <f>IF(Tabella1[[#This Row],[QUALITA]]="",0,$AJ$7+(($AK$7-$AJ$7)/($AI$7-$AH$7))*(-$AH$7+Tabella1[[#This Row],[QUALITA]]))</f>
        <v>0</v>
      </c>
      <c r="AC154" s="30">
        <f>IF(Tabella1[[#This Row],[SIMPATIA]]="",0,$AJ$8+(($AK$8-$AJ$8)/($AI$8-$AH$8))*(-$AH$8+Tabella1[[#This Row],[SIMPATIA]]))</f>
        <v>0</v>
      </c>
      <c r="AD154" s="30">
        <f>IF(Tabella1[[#This Row],[LOCATION]]="",0,$AJ$9+(($AK$9-$AJ$9)/($AI$9-$AH$9))*(-$AH$9+Tabella1[[#This Row],[LOCATION]]))</f>
        <v>0</v>
      </c>
      <c r="AE154" s="77" t="s">
        <v>548</v>
      </c>
    </row>
    <row r="155" spans="1:32" ht="14.25" customHeight="1" x14ac:dyDescent="0.25">
      <c r="A155" s="28">
        <f>IFERROR(LARGE(Tabella1[VOTO],Tabella1[[#This Row],[N]]),"")</f>
        <v>0.89871400935673196</v>
      </c>
      <c r="B155" s="33">
        <f>ROW(Tabella1[[#This Row],[NOME1]])-1</f>
        <v>154</v>
      </c>
      <c r="C155" s="97">
        <f>IFERROR(VLOOKUP(Tabella1[[#This Row],[VOTO]],Tabella1[[GRANDE]:[N]],2,FALSE),"")</f>
        <v>154</v>
      </c>
      <c r="D155" s="25" t="s">
        <v>541</v>
      </c>
      <c r="E155" s="25" t="s">
        <v>36</v>
      </c>
      <c r="F155" s="25" t="s">
        <v>543</v>
      </c>
      <c r="G155" s="110"/>
      <c r="H155" s="10"/>
      <c r="I155" s="105">
        <f>SQRT((UFF.X-Tabella1[[#This Row],[X]])^2+(UFF.Y-Tabella1[[#This Row],[Y]])^2)/1000</f>
        <v>4.215431887719217</v>
      </c>
      <c r="J155" s="25"/>
      <c r="K155" s="25"/>
      <c r="L155" s="25"/>
      <c r="M155" s="25"/>
      <c r="N155" s="25"/>
      <c r="O155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0.89871400935673196</v>
      </c>
      <c r="P155" s="27" t="s">
        <v>166</v>
      </c>
      <c r="Q155" s="68" t="s">
        <v>544</v>
      </c>
      <c r="R155" s="27"/>
      <c r="S155" s="25"/>
      <c r="T155" s="36">
        <v>0</v>
      </c>
      <c r="U155" s="29">
        <v>580029</v>
      </c>
      <c r="V155" s="29">
        <v>4998118</v>
      </c>
      <c r="W155" s="30">
        <f>IF(Tabella1[[#This Row],[PREZZO]]="",0,$AJ$2+(($AK$2-$AJ$2)/($AI$2-$AH$2))*(-$AH$2+Tabella1[[#This Row],[PREZZO]]))</f>
        <v>0</v>
      </c>
      <c r="X155" s="30">
        <f>IF(Tabella1[[#This Row],[RITORNO]]="",0,$AJ$3+(($AK$3-$AJ$3)/($AI$3/24-$AH$3/24))*(-$AH$3/24+Tabella1[[#This Row],[RITORNO]]))</f>
        <v>0</v>
      </c>
      <c r="Y155" s="30">
        <f>IF(Tabella1[[#This Row],[KM]]="",0,$AJ$4+(($AK$4-$AJ$4)/($AI$4-$AH$4))*(-$AH$4+Tabella1[[#This Row],[KM]]))</f>
        <v>7.1897120748538557</v>
      </c>
      <c r="Z155" s="31">
        <f>IF(Tabella1[[#This Row],[PARK]]="",0,$AJ$5+(($AK$5-$AJ$5)/($AI$5-$AH$5))*(-$AH$5+Tabella1[[#This Row],[PARK]]))</f>
        <v>0</v>
      </c>
      <c r="AA155" s="30">
        <f>IF(Tabella1[[#This Row],[BUONI]]="",0,$AJ$6+(($AK$6-$AJ$6)/($AI$6-$AH$6))*(-$AH$6+Tabella1[[#This Row],[BUONI]]))</f>
        <v>0</v>
      </c>
      <c r="AB155" s="30">
        <f>IF(Tabella1[[#This Row],[QUALITA]]="",0,$AJ$7+(($AK$7-$AJ$7)/($AI$7-$AH$7))*(-$AH$7+Tabella1[[#This Row],[QUALITA]]))</f>
        <v>0</v>
      </c>
      <c r="AC155" s="30">
        <f>IF(Tabella1[[#This Row],[SIMPATIA]]="",0,$AJ$8+(($AK$8-$AJ$8)/($AI$8-$AH$8))*(-$AH$8+Tabella1[[#This Row],[SIMPATIA]]))</f>
        <v>0</v>
      </c>
      <c r="AD155" s="30">
        <f>IF(Tabella1[[#This Row],[LOCATION]]="",0,$AJ$9+(($AK$9-$AJ$9)/($AI$9-$AH$9))*(-$AH$9+Tabella1[[#This Row],[LOCATION]]))</f>
        <v>0</v>
      </c>
      <c r="AE155" s="77" t="s">
        <v>545</v>
      </c>
    </row>
    <row r="156" spans="1:32" ht="14.25" customHeight="1" x14ac:dyDescent="0.25">
      <c r="A156" s="19">
        <f>IFERROR(LARGE(Tabella1[VOTO],Tabella1[[#This Row],[N]]),"")</f>
        <v>0.88981246214258891</v>
      </c>
      <c r="B156" s="18">
        <f>ROW(Tabella1[[#This Row],[NOME1]])-1</f>
        <v>155</v>
      </c>
      <c r="C156" s="95">
        <f>IFERROR(VLOOKUP(Tabella1[[#This Row],[VOTO]],Tabella1[[GRANDE]:[N]],2,FALSE),"")</f>
        <v>155</v>
      </c>
      <c r="D156" s="9" t="s">
        <v>230</v>
      </c>
      <c r="E156" s="9" t="s">
        <v>81</v>
      </c>
      <c r="F156" s="9" t="s">
        <v>231</v>
      </c>
      <c r="G156" s="109"/>
      <c r="H156" s="10"/>
      <c r="I156" s="105">
        <f>SQRT((UFF.X-Tabella1[[#This Row],[X]])^2+(UFF.Y-Tabella1[[#This Row],[Y]])^2)/1000</f>
        <v>4.3222504542889322</v>
      </c>
      <c r="J156" s="9"/>
      <c r="K156" s="9"/>
      <c r="L156" s="9"/>
      <c r="M156" s="9"/>
      <c r="N156" s="9"/>
      <c r="O156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0.88981246214258891</v>
      </c>
      <c r="P156" s="11" t="s">
        <v>169</v>
      </c>
      <c r="Q156" s="67" t="s">
        <v>299</v>
      </c>
      <c r="R156" s="27"/>
      <c r="S156" s="28"/>
      <c r="T156" s="36">
        <v>0</v>
      </c>
      <c r="U156" s="20">
        <v>579902.1</v>
      </c>
      <c r="V156" s="20">
        <v>4998184.1399999997</v>
      </c>
      <c r="W156" s="12">
        <f>IF(Tabella1[[#This Row],[PREZZO]]="",0,$AJ$2+(($AK$2-$AJ$2)/($AI$2-$AH$2))*(-$AH$2+Tabella1[[#This Row],[PREZZO]]))</f>
        <v>0</v>
      </c>
      <c r="X156" s="12">
        <f>IF(Tabella1[[#This Row],[RITORNO]]="",0,$AJ$3+(($AK$3-$AJ$3)/($AI$3/24-$AH$3/24))*(-$AH$3/24+Tabella1[[#This Row],[RITORNO]]))</f>
        <v>0</v>
      </c>
      <c r="Y156" s="12">
        <f>IF(Tabella1[[#This Row],[KM]]="",0,$AJ$4+(($AK$4-$AJ$4)/($AI$4-$AH$4))*(-$AH$4+Tabella1[[#This Row],[KM]]))</f>
        <v>7.1184996971407113</v>
      </c>
      <c r="Z156" s="14">
        <f>IF(Tabella1[[#This Row],[PARK]]="",0,$AJ$5+(($AK$5-$AJ$5)/($AI$5-$AH$5))*(-$AH$5+Tabella1[[#This Row],[PARK]]))</f>
        <v>0</v>
      </c>
      <c r="AA156" s="12">
        <f>IF(Tabella1[[#This Row],[BUONI]]="",0,$AJ$6+(($AK$6-$AJ$6)/($AI$6-$AH$6))*(-$AH$6+Tabella1[[#This Row],[BUONI]]))</f>
        <v>0</v>
      </c>
      <c r="AB156" s="12">
        <f>IF(Tabella1[[#This Row],[QUALITA]]="",0,$AJ$7+(($AK$7-$AJ$7)/($AI$7-$AH$7))*(-$AH$7+Tabella1[[#This Row],[QUALITA]]))</f>
        <v>0</v>
      </c>
      <c r="AC156" s="12">
        <f>IF(Tabella1[[#This Row],[SIMPATIA]]="",0,$AJ$8+(($AK$8-$AJ$8)/($AI$8-$AH$8))*(-$AH$8+Tabella1[[#This Row],[SIMPATIA]]))</f>
        <v>0</v>
      </c>
      <c r="AD156" s="12">
        <f>IF(Tabella1[[#This Row],[LOCATION]]="",0,$AJ$9+(($AK$9-$AJ$9)/($AI$9-$AH$9))*(-$AH$9+Tabella1[[#This Row],[LOCATION]]))</f>
        <v>0</v>
      </c>
      <c r="AE156" s="75" t="s">
        <v>841</v>
      </c>
    </row>
    <row r="157" spans="1:32" ht="14.25" customHeight="1" x14ac:dyDescent="0.25">
      <c r="A157" s="28">
        <f>IFERROR(LARGE(Tabella1[VOTO],Tabella1[[#This Row],[N]]),"")</f>
        <v>0.88780183529266776</v>
      </c>
      <c r="B157" s="59">
        <f>ROW(Tabella1[[#This Row],[NOME1]])-1</f>
        <v>156</v>
      </c>
      <c r="C157" s="98">
        <f>IFERROR(VLOOKUP(Tabella1[[#This Row],[VOTO]],Tabella1[[GRANDE]:[N]],2,FALSE),"")</f>
        <v>156</v>
      </c>
      <c r="D157" s="25" t="s">
        <v>426</v>
      </c>
      <c r="E157" s="25" t="s">
        <v>189</v>
      </c>
      <c r="F157" s="25" t="s">
        <v>143</v>
      </c>
      <c r="G157" s="110"/>
      <c r="H157" s="26"/>
      <c r="I157" s="105">
        <f>SQRT((UFF.X-Tabella1[[#This Row],[X]])^2+(UFF.Y-Tabella1[[#This Row],[Y]])^2)/1000</f>
        <v>4.3463779764879868</v>
      </c>
      <c r="J157" s="25"/>
      <c r="K157" s="25"/>
      <c r="L157" s="25"/>
      <c r="M157" s="25"/>
      <c r="N157" s="25"/>
      <c r="O157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0.88780183529266776</v>
      </c>
      <c r="P157" s="27" t="s">
        <v>547</v>
      </c>
      <c r="Q157" s="68">
        <v>3721984040</v>
      </c>
      <c r="R157" s="27"/>
      <c r="S157" s="28"/>
      <c r="T157" s="36">
        <v>0</v>
      </c>
      <c r="U157" s="32">
        <v>579759.64</v>
      </c>
      <c r="V157" s="32">
        <v>4999329.43</v>
      </c>
      <c r="W157" s="30">
        <f>IF(Tabella1[[#This Row],[PREZZO]]="",0,$AJ$2+(($AK$2-$AJ$2)/($AI$2-$AH$2))*(-$AH$2+Tabella1[[#This Row],[PREZZO]]))</f>
        <v>0</v>
      </c>
      <c r="X157" s="30">
        <f>IF(Tabella1[[#This Row],[RITORNO]]="",0,$AJ$3+(($AK$3-$AJ$3)/($AI$3/24-$AH$3/24))*(-$AH$3/24+Tabella1[[#This Row],[RITORNO]]))</f>
        <v>0</v>
      </c>
      <c r="Y157" s="30">
        <f>IF(Tabella1[[#This Row],[KM]]="",0,$AJ$4+(($AK$4-$AJ$4)/($AI$4-$AH$4))*(-$AH$4+Tabella1[[#This Row],[KM]]))</f>
        <v>7.1024146823413421</v>
      </c>
      <c r="Z157" s="31">
        <f>IF(Tabella1[[#This Row],[PARK]]="",0,$AJ$5+(($AK$5-$AJ$5)/($AI$5-$AH$5))*(-$AH$5+Tabella1[[#This Row],[PARK]]))</f>
        <v>0</v>
      </c>
      <c r="AA157" s="30">
        <f>IF(Tabella1[[#This Row],[BUONI]]="",0,$AJ$6+(($AK$6-$AJ$6)/($AI$6-$AH$6))*(-$AH$6+Tabella1[[#This Row],[BUONI]]))</f>
        <v>0</v>
      </c>
      <c r="AB157" s="30">
        <f>IF(Tabella1[[#This Row],[QUALITA]]="",0,$AJ$7+(($AK$7-$AJ$7)/($AI$7-$AH$7))*(-$AH$7+Tabella1[[#This Row],[QUALITA]]))</f>
        <v>0</v>
      </c>
      <c r="AC157" s="30">
        <f>IF(Tabella1[[#This Row],[SIMPATIA]]="",0,$AJ$8+(($AK$8-$AJ$8)/($AI$8-$AH$8))*(-$AH$8+Tabella1[[#This Row],[SIMPATIA]]))</f>
        <v>0</v>
      </c>
      <c r="AD157" s="30">
        <f>IF(Tabella1[[#This Row],[LOCATION]]="",0,$AJ$9+(($AK$9-$AJ$9)/($AI$9-$AH$9))*(-$AH$9+Tabella1[[#This Row],[LOCATION]]))</f>
        <v>0</v>
      </c>
      <c r="AE157" s="77" t="s">
        <v>816</v>
      </c>
    </row>
    <row r="158" spans="1:32" ht="14.25" customHeight="1" x14ac:dyDescent="0.25">
      <c r="A158" s="19">
        <f>IFERROR(LARGE(Tabella1[VOTO],Tabella1[[#This Row],[N]]),"")</f>
        <v>0.88682211519353127</v>
      </c>
      <c r="B158" s="8">
        <f>ROW(Tabella1[[#This Row],[NOME1]])-1</f>
        <v>157</v>
      </c>
      <c r="C158" s="96">
        <f>IFERROR(VLOOKUP(Tabella1[[#This Row],[VOTO]],Tabella1[[GRANDE]:[N]],2,FALSE),"")</f>
        <v>157</v>
      </c>
      <c r="D158" s="9" t="s">
        <v>107</v>
      </c>
      <c r="E158" s="9" t="s">
        <v>36</v>
      </c>
      <c r="F158" s="9" t="s">
        <v>111</v>
      </c>
      <c r="G158" s="109"/>
      <c r="H158" s="26"/>
      <c r="I158" s="105">
        <f>SQRT((UFF.X-Tabella1[[#This Row],[X]])^2+(UFF.Y-Tabella1[[#This Row],[Y]])^2)/1000</f>
        <v>4.3581346176776234</v>
      </c>
      <c r="J158" s="25"/>
      <c r="K158" s="25"/>
      <c r="L158" s="9"/>
      <c r="M158" s="9"/>
      <c r="N158" s="9"/>
      <c r="O15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0.88682211519353127</v>
      </c>
      <c r="P158" s="11" t="s">
        <v>174</v>
      </c>
      <c r="Q158" s="67" t="s">
        <v>298</v>
      </c>
      <c r="R158" s="27"/>
      <c r="S158" s="25"/>
      <c r="T158" s="36">
        <v>1</v>
      </c>
      <c r="U158" s="13">
        <v>579801.06999999995</v>
      </c>
      <c r="V158" s="13">
        <v>4998505.53</v>
      </c>
      <c r="W158" s="12">
        <f>IF(Tabella1[[#This Row],[PREZZO]]="",0,$AJ$2+(($AK$2-$AJ$2)/($AI$2-$AH$2))*(-$AH$2+Tabella1[[#This Row],[PREZZO]]))</f>
        <v>0</v>
      </c>
      <c r="X158" s="30">
        <f>IF(Tabella1[[#This Row],[RITORNO]]="",0,$AJ$3+(($AK$3-$AJ$3)/($AI$3/24-$AH$3/24))*(-$AH$3/24+Tabella1[[#This Row],[RITORNO]]))</f>
        <v>0</v>
      </c>
      <c r="Y158" s="30">
        <f>IF(Tabella1[[#This Row],[KM]]="",0,$AJ$4+(($AK$4-$AJ$4)/($AI$4-$AH$4))*(-$AH$4+Tabella1[[#This Row],[KM]]))</f>
        <v>7.0945769215482501</v>
      </c>
      <c r="Z158" s="31">
        <f>IF(Tabella1[[#This Row],[PARK]]="",0,$AJ$5+(($AK$5-$AJ$5)/($AI$5-$AH$5))*(-$AH$5+Tabella1[[#This Row],[PARK]]))</f>
        <v>0</v>
      </c>
      <c r="AA158" s="30">
        <f>IF(Tabella1[[#This Row],[BUONI]]="",0,$AJ$6+(($AK$6-$AJ$6)/($AI$6-$AH$6))*(-$AH$6+Tabella1[[#This Row],[BUONI]]))</f>
        <v>0</v>
      </c>
      <c r="AB158" s="12">
        <f>IF(Tabella1[[#This Row],[QUALITA]]="",0,$AJ$7+(($AK$7-$AJ$7)/($AI$7-$AH$7))*(-$AH$7+Tabella1[[#This Row],[QUALITA]]))</f>
        <v>0</v>
      </c>
      <c r="AC158" s="12">
        <f>IF(Tabella1[[#This Row],[SIMPATIA]]="",0,$AJ$8+(($AK$8-$AJ$8)/($AI$8-$AH$8))*(-$AH$8+Tabella1[[#This Row],[SIMPATIA]]))</f>
        <v>0</v>
      </c>
      <c r="AD158" s="12">
        <f>IF(Tabella1[[#This Row],[LOCATION]]="",0,$AJ$9+(($AK$9-$AJ$9)/($AI$9-$AH$9))*(-$AH$9+Tabella1[[#This Row],[LOCATION]]))</f>
        <v>0</v>
      </c>
      <c r="AE158" s="75" t="s">
        <v>830</v>
      </c>
    </row>
    <row r="159" spans="1:32" ht="14.25" customHeight="1" x14ac:dyDescent="0.25">
      <c r="A159" s="19">
        <f>IFERROR(LARGE(Tabella1[VOTO],Tabella1[[#This Row],[N]]),"")</f>
        <v>0.88525493701743097</v>
      </c>
      <c r="B159" s="8">
        <f>ROW(Tabella1[[#This Row],[NOME1]])-1</f>
        <v>158</v>
      </c>
      <c r="C159" s="96">
        <f>IFERROR(VLOOKUP(Tabella1[[#This Row],[VOTO]],Tabella1[[GRANDE]:[N]],2,FALSE),"")</f>
        <v>158</v>
      </c>
      <c r="D159" s="9" t="s">
        <v>59</v>
      </c>
      <c r="E159" s="9" t="s">
        <v>41</v>
      </c>
      <c r="F159" s="9" t="s">
        <v>60</v>
      </c>
      <c r="G159" s="109"/>
      <c r="H159" s="26"/>
      <c r="I159" s="105">
        <f>SQRT((UFF.X-Tabella1[[#This Row],[X]])^2+(UFF.Y-Tabella1[[#This Row],[Y]])^2)/1000</f>
        <v>4.3769407557908284</v>
      </c>
      <c r="J159" s="25"/>
      <c r="K159" s="25"/>
      <c r="L159" s="9"/>
      <c r="M159" s="9"/>
      <c r="N159" s="9"/>
      <c r="O15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0.88525493701743097</v>
      </c>
      <c r="P159" s="11" t="s">
        <v>7</v>
      </c>
      <c r="Q159" s="67" t="s">
        <v>7</v>
      </c>
      <c r="R159" s="27"/>
      <c r="S159" s="9"/>
      <c r="T159" s="36">
        <v>0</v>
      </c>
      <c r="U159" s="13">
        <v>581786.31000000006</v>
      </c>
      <c r="V159" s="13">
        <v>4995484.0599999996</v>
      </c>
      <c r="W159" s="12">
        <f>IF(Tabella1[[#This Row],[PREZZO]]="",0,$AJ$2+(($AK$2-$AJ$2)/($AI$2-$AH$2))*(-$AH$2+Tabella1[[#This Row],[PREZZO]]))</f>
        <v>0</v>
      </c>
      <c r="X159" s="30">
        <f>IF(Tabella1[[#This Row],[RITORNO]]="",0,$AJ$3+(($AK$3-$AJ$3)/($AI$3/24-$AH$3/24))*(-$AH$3/24+Tabella1[[#This Row],[RITORNO]]))</f>
        <v>0</v>
      </c>
      <c r="Y159" s="30">
        <f>IF(Tabella1[[#This Row],[KM]]="",0,$AJ$4+(($AK$4-$AJ$4)/($AI$4-$AH$4))*(-$AH$4+Tabella1[[#This Row],[KM]]))</f>
        <v>7.0820394961394477</v>
      </c>
      <c r="Z159" s="31">
        <f>IF(Tabella1[[#This Row],[PARK]]="",0,$AJ$5+(($AK$5-$AJ$5)/($AI$5-$AH$5))*(-$AH$5+Tabella1[[#This Row],[PARK]]))</f>
        <v>0</v>
      </c>
      <c r="AA159" s="30">
        <f>IF(Tabella1[[#This Row],[BUONI]]="",0,$AJ$6+(($AK$6-$AJ$6)/($AI$6-$AH$6))*(-$AH$6+Tabella1[[#This Row],[BUONI]]))</f>
        <v>0</v>
      </c>
      <c r="AB159" s="12">
        <f>IF(Tabella1[[#This Row],[QUALITA]]="",0,$AJ$7+(($AK$7-$AJ$7)/($AI$7-$AH$7))*(-$AH$7+Tabella1[[#This Row],[QUALITA]]))</f>
        <v>0</v>
      </c>
      <c r="AC159" s="12">
        <f>IF(Tabella1[[#This Row],[SIMPATIA]]="",0,$AJ$8+(($AK$8-$AJ$8)/($AI$8-$AH$8))*(-$AH$8+Tabella1[[#This Row],[SIMPATIA]]))</f>
        <v>0</v>
      </c>
      <c r="AD159" s="12">
        <f>IF(Tabella1[[#This Row],[LOCATION]]="",0,$AJ$9+(($AK$9-$AJ$9)/($AI$9-$AH$9))*(-$AH$9+Tabella1[[#This Row],[LOCATION]]))</f>
        <v>0</v>
      </c>
      <c r="AE159" s="75" t="s">
        <v>852</v>
      </c>
    </row>
    <row r="160" spans="1:32" ht="14.25" customHeight="1" x14ac:dyDescent="0.25">
      <c r="A160" s="19">
        <f>IFERROR(LARGE(Tabella1[VOTO],Tabella1[[#This Row],[N]]),"")</f>
        <v>0.88382902824560827</v>
      </c>
      <c r="B160" s="8">
        <f>ROW(Tabella1[[#This Row],[NOME1]])-1</f>
        <v>159</v>
      </c>
      <c r="C160" s="95">
        <f>IFERROR(VLOOKUP(Tabella1[[#This Row],[VOTO]],Tabella1[[GRANDE]:[N]],2,FALSE),"")</f>
        <v>159</v>
      </c>
      <c r="D160" s="9" t="s">
        <v>611</v>
      </c>
      <c r="E160" s="9" t="s">
        <v>612</v>
      </c>
      <c r="F160" s="9" t="s">
        <v>91</v>
      </c>
      <c r="G160" s="109"/>
      <c r="H160" s="93"/>
      <c r="I160" s="105">
        <f>SQRT((UFF.X-Tabella1[[#This Row],[X]])^2+(UFF.Y-Tabella1[[#This Row],[Y]])^2)/1000</f>
        <v>4.3940516610527007</v>
      </c>
      <c r="J160" s="11"/>
      <c r="K160" s="11"/>
      <c r="L160" s="9"/>
      <c r="M160" s="9"/>
      <c r="N160" s="9"/>
      <c r="O160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0.88382902824560827</v>
      </c>
      <c r="P160" s="11" t="s">
        <v>174</v>
      </c>
      <c r="Q160" s="67" t="s">
        <v>613</v>
      </c>
      <c r="R160" s="27"/>
      <c r="S160" s="28"/>
      <c r="T160" s="36">
        <v>0</v>
      </c>
      <c r="U160" s="20">
        <v>579837</v>
      </c>
      <c r="V160" s="20">
        <v>4998148</v>
      </c>
      <c r="W160" s="12">
        <f>IF(Tabella1[[#This Row],[PREZZO]]="",0,$AJ$2+(($AK$2-$AJ$2)/($AI$2-$AH$2))*(-$AH$2+Tabella1[[#This Row],[PREZZO]]))</f>
        <v>0</v>
      </c>
      <c r="X160" s="12">
        <f>IF(Tabella1[[#This Row],[RITORNO]]="",0,$AJ$3+(($AK$3-$AJ$3)/($AI$3/24-$AH$3/24))*(-$AH$3/24+Tabella1[[#This Row],[RITORNO]]))</f>
        <v>0</v>
      </c>
      <c r="Y160" s="12">
        <f>IF(Tabella1[[#This Row],[KM]]="",0,$AJ$4+(($AK$4-$AJ$4)/($AI$4-$AH$4))*(-$AH$4+Tabella1[[#This Row],[KM]]))</f>
        <v>7.0706322259648662</v>
      </c>
      <c r="Z160" s="14">
        <f>IF(Tabella1[[#This Row],[PARK]]="",0,$AJ$5+(($AK$5-$AJ$5)/($AI$5-$AH$5))*(-$AH$5+Tabella1[[#This Row],[PARK]]))</f>
        <v>0</v>
      </c>
      <c r="AA160" s="12">
        <f>IF(Tabella1[[#This Row],[BUONI]]="",0,$AJ$6+(($AK$6-$AJ$6)/($AI$6-$AH$6))*(-$AH$6+Tabella1[[#This Row],[BUONI]]))</f>
        <v>0</v>
      </c>
      <c r="AB160" s="12">
        <f>IF(Tabella1[[#This Row],[QUALITA]]="",0,$AJ$7+(($AK$7-$AJ$7)/($AI$7-$AH$7))*(-$AH$7+Tabella1[[#This Row],[QUALITA]]))</f>
        <v>0</v>
      </c>
      <c r="AC160" s="12">
        <f>IF(Tabella1[[#This Row],[SIMPATIA]]="",0,$AJ$8+(($AK$8-$AJ$8)/($AI$8-$AH$8))*(-$AH$8+Tabella1[[#This Row],[SIMPATIA]]))</f>
        <v>0</v>
      </c>
      <c r="AD160" s="12">
        <f>IF(Tabella1[[#This Row],[LOCATION]]="",0,$AJ$9+(($AK$9-$AJ$9)/($AI$9-$AH$9))*(-$AH$9+Tabella1[[#This Row],[LOCATION]]))</f>
        <v>0</v>
      </c>
      <c r="AE160" s="75" t="s">
        <v>614</v>
      </c>
    </row>
    <row r="161" spans="1:31" ht="14.25" customHeight="1" x14ac:dyDescent="0.25">
      <c r="A161" s="19">
        <f>IFERROR(LARGE(Tabella1[VOTO],Tabella1[[#This Row],[N]]),"")</f>
        <v>0.88102845086721993</v>
      </c>
      <c r="B161" s="8">
        <f>ROW(Tabella1[[#This Row],[NOME1]])-1</f>
        <v>160</v>
      </c>
      <c r="C161" s="96">
        <f>IFERROR(VLOOKUP(Tabella1[[#This Row],[VOTO]],Tabella1[[GRANDE]:[N]],2,FALSE),"")</f>
        <v>160</v>
      </c>
      <c r="D161" s="9" t="s">
        <v>51</v>
      </c>
      <c r="E161" s="9" t="s">
        <v>52</v>
      </c>
      <c r="F161" s="9" t="s">
        <v>171</v>
      </c>
      <c r="G161" s="109"/>
      <c r="H161" s="26"/>
      <c r="I161" s="105">
        <f>SQRT((UFF.X-Tabella1[[#This Row],[X]])^2+(UFF.Y-Tabella1[[#This Row],[Y]])^2)/1000</f>
        <v>4.42765858959336</v>
      </c>
      <c r="J161" s="25"/>
      <c r="K161" s="25"/>
      <c r="L161" s="9"/>
      <c r="M161" s="9"/>
      <c r="N161" s="9"/>
      <c r="O16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0.88102845086721993</v>
      </c>
      <c r="P161" s="11" t="s">
        <v>166</v>
      </c>
      <c r="Q161" s="67" t="s">
        <v>315</v>
      </c>
      <c r="R161" s="27"/>
      <c r="S161" s="25"/>
      <c r="T161" s="36">
        <v>0</v>
      </c>
      <c r="U161" s="13">
        <v>579676.64</v>
      </c>
      <c r="V161" s="13">
        <v>4999248.42</v>
      </c>
      <c r="W161" s="12">
        <f>IF(Tabella1[[#This Row],[PREZZO]]="",0,$AJ$2+(($AK$2-$AJ$2)/($AI$2-$AH$2))*(-$AH$2+Tabella1[[#This Row],[PREZZO]]))</f>
        <v>0</v>
      </c>
      <c r="X161" s="30">
        <f>IF(Tabella1[[#This Row],[RITORNO]]="",0,$AJ$3+(($AK$3-$AJ$3)/($AI$3/24-$AH$3/24))*(-$AH$3/24+Tabella1[[#This Row],[RITORNO]]))</f>
        <v>0</v>
      </c>
      <c r="Y161" s="30">
        <f>IF(Tabella1[[#This Row],[KM]]="",0,$AJ$4+(($AK$4-$AJ$4)/($AI$4-$AH$4))*(-$AH$4+Tabella1[[#This Row],[KM]]))</f>
        <v>7.0482276069377594</v>
      </c>
      <c r="Z161" s="31">
        <f>IF(Tabella1[[#This Row],[PARK]]="",0,$AJ$5+(($AK$5-$AJ$5)/($AI$5-$AH$5))*(-$AH$5+Tabella1[[#This Row],[PARK]]))</f>
        <v>0</v>
      </c>
      <c r="AA161" s="30">
        <f>IF(Tabella1[[#This Row],[BUONI]]="",0,$AJ$6+(($AK$6-$AJ$6)/($AI$6-$AH$6))*(-$AH$6+Tabella1[[#This Row],[BUONI]]))</f>
        <v>0</v>
      </c>
      <c r="AB161" s="12">
        <f>IF(Tabella1[[#This Row],[QUALITA]]="",0,$AJ$7+(($AK$7-$AJ$7)/($AI$7-$AH$7))*(-$AH$7+Tabella1[[#This Row],[QUALITA]]))</f>
        <v>0</v>
      </c>
      <c r="AC161" s="12">
        <f>IF(Tabella1[[#This Row],[SIMPATIA]]="",0,$AJ$8+(($AK$8-$AJ$8)/($AI$8-$AH$8))*(-$AH$8+Tabella1[[#This Row],[SIMPATIA]]))</f>
        <v>0</v>
      </c>
      <c r="AD161" s="12">
        <f>IF(Tabella1[[#This Row],[LOCATION]]="",0,$AJ$9+(($AK$9-$AJ$9)/($AI$9-$AH$9))*(-$AH$9+Tabella1[[#This Row],[LOCATION]]))</f>
        <v>0</v>
      </c>
      <c r="AE161" s="75" t="s">
        <v>860</v>
      </c>
    </row>
    <row r="162" spans="1:31" ht="14.25" customHeight="1" x14ac:dyDescent="0.25">
      <c r="A162" s="19">
        <f>IFERROR(LARGE(Tabella1[VOTO],Tabella1[[#This Row],[N]]),"")</f>
        <v>0.87912831658974611</v>
      </c>
      <c r="B162" s="8">
        <f>ROW(Tabella1[[#This Row],[NOME1]])-1</f>
        <v>161</v>
      </c>
      <c r="C162" s="96">
        <f>IFERROR(VLOOKUP(Tabella1[[#This Row],[VOTO]],Tabella1[[GRANDE]:[N]],2,FALSE),"")</f>
        <v>161</v>
      </c>
      <c r="D162" s="9" t="s">
        <v>656</v>
      </c>
      <c r="E162" s="9" t="s">
        <v>37</v>
      </c>
      <c r="F162" s="9" t="s">
        <v>657</v>
      </c>
      <c r="G162" s="109"/>
      <c r="H162" s="26"/>
      <c r="I162" s="105">
        <f>SQRT((UFF.X-Tabella1[[#This Row],[X]])^2+(UFF.Y-Tabella1[[#This Row],[Y]])^2)/1000</f>
        <v>4.4504602009230458</v>
      </c>
      <c r="J162" s="25"/>
      <c r="K162" s="25"/>
      <c r="L162" s="9"/>
      <c r="M162" s="9"/>
      <c r="N162" s="9"/>
      <c r="O16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0.87912831658974611</v>
      </c>
      <c r="P162" s="11" t="s">
        <v>130</v>
      </c>
      <c r="Q162" s="67" t="s">
        <v>658</v>
      </c>
      <c r="R162" s="27"/>
      <c r="S162" s="94"/>
      <c r="T162" s="36">
        <v>0</v>
      </c>
      <c r="U162" s="13">
        <v>579654</v>
      </c>
      <c r="V162" s="13">
        <v>4999261</v>
      </c>
      <c r="W162" s="12">
        <f>IF(Tabella1[[#This Row],[PREZZO]]="",0,$AJ$2+(($AK$2-$AJ$2)/($AI$2-$AH$2))*(-$AH$2+Tabella1[[#This Row],[PREZZO]]))</f>
        <v>0</v>
      </c>
      <c r="X162" s="30">
        <f>IF(Tabella1[[#This Row],[RITORNO]]="",0,$AJ$3+(($AK$3-$AJ$3)/($AI$3/24-$AH$3/24))*(-$AH$3/24+Tabella1[[#This Row],[RITORNO]]))</f>
        <v>0</v>
      </c>
      <c r="Y162" s="30">
        <f>IF(Tabella1[[#This Row],[KM]]="",0,$AJ$4+(($AK$4-$AJ$4)/($AI$4-$AH$4))*(-$AH$4+Tabella1[[#This Row],[KM]]))</f>
        <v>7.0330265327179688</v>
      </c>
      <c r="Z162" s="31">
        <f>IF(Tabella1[[#This Row],[PARK]]="",0,$AJ$5+(($AK$5-$AJ$5)/($AI$5-$AH$5))*(-$AH$5+Tabella1[[#This Row],[PARK]]))</f>
        <v>0</v>
      </c>
      <c r="AA162" s="30">
        <f>IF(Tabella1[[#This Row],[BUONI]]="",0,$AJ$6+(($AK$6-$AJ$6)/($AI$6-$AH$6))*(-$AH$6+Tabella1[[#This Row],[BUONI]]))</f>
        <v>0</v>
      </c>
      <c r="AB162" s="12">
        <f>IF(Tabella1[[#This Row],[QUALITA]]="",0,$AJ$7+(($AK$7-$AJ$7)/($AI$7-$AH$7))*(-$AH$7+Tabella1[[#This Row],[QUALITA]]))</f>
        <v>0</v>
      </c>
      <c r="AC162" s="12">
        <f>IF(Tabella1[[#This Row],[SIMPATIA]]="",0,$AJ$8+(($AK$8-$AJ$8)/($AI$8-$AH$8))*(-$AH$8+Tabella1[[#This Row],[SIMPATIA]]))</f>
        <v>0</v>
      </c>
      <c r="AD162" s="12">
        <f>IF(Tabella1[[#This Row],[LOCATION]]="",0,$AJ$9+(($AK$9-$AJ$9)/($AI$9-$AH$9))*(-$AH$9+Tabella1[[#This Row],[LOCATION]]))</f>
        <v>0</v>
      </c>
      <c r="AE162" s="75" t="s">
        <v>659</v>
      </c>
    </row>
    <row r="163" spans="1:31" ht="14.25" customHeight="1" x14ac:dyDescent="0.25">
      <c r="A163" s="19">
        <f>IFERROR(LARGE(Tabella1[VOTO],Tabella1[[#This Row],[N]]),"")</f>
        <v>0.87838621168293474</v>
      </c>
      <c r="B163" s="8">
        <f>ROW(Tabella1[[#This Row],[NOME1]])-1</f>
        <v>162</v>
      </c>
      <c r="C163" s="96">
        <f>IFERROR(VLOOKUP(Tabella1[[#This Row],[VOTO]],Tabella1[[GRANDE]:[N]],2,FALSE),"")</f>
        <v>162</v>
      </c>
      <c r="D163" s="9" t="s">
        <v>723</v>
      </c>
      <c r="E163" s="76" t="s">
        <v>408</v>
      </c>
      <c r="F163" s="9" t="s">
        <v>91</v>
      </c>
      <c r="G163" s="109"/>
      <c r="H163" s="26"/>
      <c r="I163" s="105">
        <f>SQRT((UFF.X-Tabella1[[#This Row],[X]])^2+(UFF.Y-Tabella1[[#This Row],[Y]])^2)/1000</f>
        <v>4.4593654598047818</v>
      </c>
      <c r="J163" s="25"/>
      <c r="K163" s="25"/>
      <c r="L163" s="9"/>
      <c r="M163" s="9"/>
      <c r="N163" s="9"/>
      <c r="O16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0.87838621168293474</v>
      </c>
      <c r="P163" s="11" t="s">
        <v>169</v>
      </c>
      <c r="Q163" s="67" t="s">
        <v>872</v>
      </c>
      <c r="R163" s="27"/>
      <c r="S163" s="25"/>
      <c r="T163" s="36">
        <v>0</v>
      </c>
      <c r="U163" s="13">
        <v>579793</v>
      </c>
      <c r="V163" s="13">
        <v>4998056.29</v>
      </c>
      <c r="W163" s="12">
        <f>IF(Tabella1[[#This Row],[PREZZO]]="",0,$AJ$2+(($AK$2-$AJ$2)/($AI$2-$AH$2))*(-$AH$2+Tabella1[[#This Row],[PREZZO]]))</f>
        <v>0</v>
      </c>
      <c r="X163" s="30">
        <f>IF(Tabella1[[#This Row],[RITORNO]]="",0,$AJ$3+(($AK$3-$AJ$3)/($AI$3/24-$AH$3/24))*(-$AH$3/24+Tabella1[[#This Row],[RITORNO]]))</f>
        <v>0</v>
      </c>
      <c r="Y163" s="30">
        <f>IF(Tabella1[[#This Row],[KM]]="",0,$AJ$4+(($AK$4-$AJ$4)/($AI$4-$AH$4))*(-$AH$4+Tabella1[[#This Row],[KM]]))</f>
        <v>7.0270896934634779</v>
      </c>
      <c r="Z163" s="31">
        <f>IF(Tabella1[[#This Row],[PARK]]="",0,$AJ$5+(($AK$5-$AJ$5)/($AI$5-$AH$5))*(-$AH$5+Tabella1[[#This Row],[PARK]]))</f>
        <v>0</v>
      </c>
      <c r="AA163" s="30">
        <f>IF(Tabella1[[#This Row],[BUONI]]="",0,$AJ$6+(($AK$6-$AJ$6)/($AI$6-$AH$6))*(-$AH$6+Tabella1[[#This Row],[BUONI]]))</f>
        <v>0</v>
      </c>
      <c r="AB163" s="12">
        <f>IF(Tabella1[[#This Row],[QUALITA]]="",0,$AJ$7+(($AK$7-$AJ$7)/($AI$7-$AH$7))*(-$AH$7+Tabella1[[#This Row],[QUALITA]]))</f>
        <v>0</v>
      </c>
      <c r="AC163" s="12">
        <f>IF(Tabella1[[#This Row],[SIMPATIA]]="",0,$AJ$8+(($AK$8-$AJ$8)/($AI$8-$AH$8))*(-$AH$8+Tabella1[[#This Row],[SIMPATIA]]))</f>
        <v>0</v>
      </c>
      <c r="AD163" s="12">
        <f>IF(Tabella1[[#This Row],[LOCATION]]="",0,$AJ$9+(($AK$9-$AJ$9)/($AI$9-$AH$9))*(-$AH$9+Tabella1[[#This Row],[LOCATION]]))</f>
        <v>0</v>
      </c>
      <c r="AE163" s="75" t="s">
        <v>873</v>
      </c>
    </row>
    <row r="164" spans="1:31" ht="14.25" customHeight="1" x14ac:dyDescent="0.25">
      <c r="A164" s="19">
        <f>IFERROR(LARGE(Tabella1[VOTO],Tabella1[[#This Row],[N]]),"")</f>
        <v>0.87477548842022723</v>
      </c>
      <c r="B164" s="18">
        <f>ROW(Tabella1[[#This Row],[NOME1]])-1</f>
        <v>163</v>
      </c>
      <c r="C164" s="95">
        <f>IFERROR(VLOOKUP(Tabella1[[#This Row],[VOTO]],Tabella1[[GRANDE]:[N]],2,FALSE),"")</f>
        <v>163</v>
      </c>
      <c r="D164" s="9" t="s">
        <v>232</v>
      </c>
      <c r="E164" s="9" t="s">
        <v>36</v>
      </c>
      <c r="F164" s="9" t="s">
        <v>233</v>
      </c>
      <c r="G164" s="109"/>
      <c r="H164" s="26"/>
      <c r="I164" s="105">
        <f>SQRT((UFF.X-Tabella1[[#This Row],[X]])^2+(UFF.Y-Tabella1[[#This Row],[Y]])^2)/1000</f>
        <v>4.5026941389572723</v>
      </c>
      <c r="J164" s="25"/>
      <c r="K164" s="25"/>
      <c r="L164" s="9"/>
      <c r="M164" s="9"/>
      <c r="N164" s="9"/>
      <c r="O164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0.87477548842022723</v>
      </c>
      <c r="P164" s="11" t="s">
        <v>7</v>
      </c>
      <c r="Q164" s="67" t="s">
        <v>297</v>
      </c>
      <c r="R164" s="27"/>
      <c r="S164" s="28"/>
      <c r="T164" s="36">
        <v>0</v>
      </c>
      <c r="U164" s="20">
        <v>579625.32999999996</v>
      </c>
      <c r="V164" s="20">
        <v>4998732.49</v>
      </c>
      <c r="W164" s="12">
        <f>IF(Tabella1[[#This Row],[PREZZO]]="",0,$AJ$2+(($AK$2-$AJ$2)/($AI$2-$AH$2))*(-$AH$2+Tabella1[[#This Row],[PREZZO]]))</f>
        <v>0</v>
      </c>
      <c r="X164" s="30">
        <f>IF(Tabella1[[#This Row],[RITORNO]]="",0,$AJ$3+(($AK$3-$AJ$3)/($AI$3/24-$AH$3/24))*(-$AH$3/24+Tabella1[[#This Row],[RITORNO]]))</f>
        <v>0</v>
      </c>
      <c r="Y164" s="30">
        <f>IF(Tabella1[[#This Row],[KM]]="",0,$AJ$4+(($AK$4-$AJ$4)/($AI$4-$AH$4))*(-$AH$4+Tabella1[[#This Row],[KM]]))</f>
        <v>6.9982039073618179</v>
      </c>
      <c r="Z164" s="31">
        <f>IF(Tabella1[[#This Row],[PARK]]="",0,$AJ$5+(($AK$5-$AJ$5)/($AI$5-$AH$5))*(-$AH$5+Tabella1[[#This Row],[PARK]]))</f>
        <v>0</v>
      </c>
      <c r="AA164" s="30">
        <f>IF(Tabella1[[#This Row],[BUONI]]="",0,$AJ$6+(($AK$6-$AJ$6)/($AI$6-$AH$6))*(-$AH$6+Tabella1[[#This Row],[BUONI]]))</f>
        <v>0</v>
      </c>
      <c r="AB164" s="12">
        <f>IF(Tabella1[[#This Row],[QUALITA]]="",0,$AJ$7+(($AK$7-$AJ$7)/($AI$7-$AH$7))*(-$AH$7+Tabella1[[#This Row],[QUALITA]]))</f>
        <v>0</v>
      </c>
      <c r="AC164" s="12">
        <f>IF(Tabella1[[#This Row],[SIMPATIA]]="",0,$AJ$8+(($AK$8-$AJ$8)/($AI$8-$AH$8))*(-$AH$8+Tabella1[[#This Row],[SIMPATIA]]))</f>
        <v>0</v>
      </c>
      <c r="AD164" s="12">
        <f>IF(Tabella1[[#This Row],[LOCATION]]="",0,$AJ$9+(($AK$9-$AJ$9)/($AI$9-$AH$9))*(-$AH$9+Tabella1[[#This Row],[LOCATION]]))</f>
        <v>0</v>
      </c>
      <c r="AE164" s="75" t="s">
        <v>847</v>
      </c>
    </row>
    <row r="165" spans="1:31" ht="14.25" customHeight="1" x14ac:dyDescent="0.25">
      <c r="A165" s="19">
        <f>IFERROR(LARGE(Tabella1[VOTO],Tabella1[[#This Row],[N]]),"")</f>
        <v>0.87383111605936392</v>
      </c>
      <c r="B165" s="18">
        <f>ROW(Tabella1[[#This Row],[NOME1]])-1</f>
        <v>164</v>
      </c>
      <c r="C165" s="95">
        <f>IFERROR(VLOOKUP(Tabella1[[#This Row],[VOTO]],Tabella1[[GRANDE]:[N]],2,FALSE),"")</f>
        <v>164</v>
      </c>
      <c r="D165" s="9" t="s">
        <v>698</v>
      </c>
      <c r="E165" s="9" t="s">
        <v>37</v>
      </c>
      <c r="F165" s="9" t="s">
        <v>142</v>
      </c>
      <c r="G165" s="109"/>
      <c r="H165" s="26"/>
      <c r="I165" s="105">
        <f>SQRT((UFF.X-Tabella1[[#This Row],[X]])^2+(UFF.Y-Tabella1[[#This Row],[Y]])^2)/1000</f>
        <v>4.5140266072876321</v>
      </c>
      <c r="J165" s="25"/>
      <c r="K165" s="25"/>
      <c r="L165" s="9"/>
      <c r="M165" s="9"/>
      <c r="N165" s="9"/>
      <c r="O165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0.87383111605936392</v>
      </c>
      <c r="P165" s="11" t="s">
        <v>130</v>
      </c>
      <c r="Q165" s="67" t="s">
        <v>808</v>
      </c>
      <c r="R165" s="27"/>
      <c r="S165" s="28"/>
      <c r="T165" s="36">
        <v>0</v>
      </c>
      <c r="U165" s="13">
        <v>579619.82999999996</v>
      </c>
      <c r="V165" s="13">
        <v>4999715.32</v>
      </c>
      <c r="W165" s="12">
        <f>IF(Tabella1[[#This Row],[PREZZO]]="",0,$AJ$2+(($AK$2-$AJ$2)/($AI$2-$AH$2))*(-$AH$2+Tabella1[[#This Row],[PREZZO]]))</f>
        <v>0</v>
      </c>
      <c r="X165" s="30">
        <f>IF(Tabella1[[#This Row],[RITORNO]]="",0,$AJ$3+(($AK$3-$AJ$3)/($AI$3/24-$AH$3/24))*(-$AH$3/24+Tabella1[[#This Row],[RITORNO]]))</f>
        <v>0</v>
      </c>
      <c r="Y165" s="30">
        <f>IF(Tabella1[[#This Row],[KM]]="",0,$AJ$4+(($AK$4-$AJ$4)/($AI$4-$AH$4))*(-$AH$4+Tabella1[[#This Row],[KM]]))</f>
        <v>6.9906489284749114</v>
      </c>
      <c r="Z165" s="31">
        <f>IF(Tabella1[[#This Row],[PARK]]="",0,$AJ$5+(($AK$5-$AJ$5)/($AI$5-$AH$5))*(-$AH$5+Tabella1[[#This Row],[PARK]]))</f>
        <v>0</v>
      </c>
      <c r="AA165" s="30">
        <f>IF(Tabella1[[#This Row],[BUONI]]="",0,$AJ$6+(($AK$6-$AJ$6)/($AI$6-$AH$6))*(-$AH$6+Tabella1[[#This Row],[BUONI]]))</f>
        <v>0</v>
      </c>
      <c r="AB165" s="12">
        <f>IF(Tabella1[[#This Row],[QUALITA]]="",0,$AJ$7+(($AK$7-$AJ$7)/($AI$7-$AH$7))*(-$AH$7+Tabella1[[#This Row],[QUALITA]]))</f>
        <v>0</v>
      </c>
      <c r="AC165" s="12">
        <f>IF(Tabella1[[#This Row],[SIMPATIA]]="",0,$AJ$8+(($AK$8-$AJ$8)/($AI$8-$AH$8))*(-$AH$8+Tabella1[[#This Row],[SIMPATIA]]))</f>
        <v>0</v>
      </c>
      <c r="AD165" s="12">
        <f>IF(Tabella1[[#This Row],[LOCATION]]="",0,$AJ$9+(($AK$9-$AJ$9)/($AI$9-$AH$9))*(-$AH$9+Tabella1[[#This Row],[LOCATION]]))</f>
        <v>0</v>
      </c>
      <c r="AE165" s="75" t="s">
        <v>807</v>
      </c>
    </row>
    <row r="166" spans="1:31" ht="14.25" customHeight="1" x14ac:dyDescent="0.25">
      <c r="A166" s="19">
        <f>IFERROR(LARGE(Tabella1[VOTO],Tabella1[[#This Row],[N]]),"")</f>
        <v>0.86615183251543937</v>
      </c>
      <c r="B166" s="8">
        <f>ROW(Tabella1[[#This Row],[NOME1]])-1</f>
        <v>165</v>
      </c>
      <c r="C166" s="96">
        <f>IFERROR(VLOOKUP(Tabella1[[#This Row],[VOTO]],Tabella1[[GRANDE]:[N]],2,FALSE),"")</f>
        <v>165</v>
      </c>
      <c r="D166" s="9" t="s">
        <v>108</v>
      </c>
      <c r="E166" s="9" t="s">
        <v>37</v>
      </c>
      <c r="F166" s="9" t="s">
        <v>112</v>
      </c>
      <c r="G166" s="109"/>
      <c r="H166" s="26"/>
      <c r="I166" s="105">
        <f>SQRT((UFF.X-Tabella1[[#This Row],[X]])^2+(UFF.Y-Tabella1[[#This Row],[Y]])^2)/1000</f>
        <v>4.6061780098147276</v>
      </c>
      <c r="J166" s="25"/>
      <c r="K166" s="25"/>
      <c r="L166" s="9"/>
      <c r="M166" s="9"/>
      <c r="N166" s="9"/>
      <c r="O166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0.86615183251543937</v>
      </c>
      <c r="P166" s="11" t="s">
        <v>547</v>
      </c>
      <c r="Q166" s="67" t="s">
        <v>858</v>
      </c>
      <c r="R166" s="27"/>
      <c r="S166" s="25"/>
      <c r="T166" s="36">
        <v>0</v>
      </c>
      <c r="U166" s="13">
        <v>579539.59</v>
      </c>
      <c r="V166" s="13">
        <v>4998578.0999999996</v>
      </c>
      <c r="W166" s="12">
        <f>IF(Tabella1[[#This Row],[PREZZO]]="",0,$AJ$2+(($AK$2-$AJ$2)/($AI$2-$AH$2))*(-$AH$2+Tabella1[[#This Row],[PREZZO]]))</f>
        <v>0</v>
      </c>
      <c r="X166" s="30">
        <f>IF(Tabella1[[#This Row],[RITORNO]]="",0,$AJ$3+(($AK$3-$AJ$3)/($AI$3/24-$AH$3/24))*(-$AH$3/24+Tabella1[[#This Row],[RITORNO]]))</f>
        <v>0</v>
      </c>
      <c r="Y166" s="30">
        <f>IF(Tabella1[[#This Row],[KM]]="",0,$AJ$4+(($AK$4-$AJ$4)/($AI$4-$AH$4))*(-$AH$4+Tabella1[[#This Row],[KM]]))</f>
        <v>6.9292146601235149</v>
      </c>
      <c r="Z166" s="31">
        <f>IF(Tabella1[[#This Row],[PARK]]="",0,$AJ$5+(($AK$5-$AJ$5)/($AI$5-$AH$5))*(-$AH$5+Tabella1[[#This Row],[PARK]]))</f>
        <v>0</v>
      </c>
      <c r="AA166" s="30">
        <f>IF(Tabella1[[#This Row],[BUONI]]="",0,$AJ$6+(($AK$6-$AJ$6)/($AI$6-$AH$6))*(-$AH$6+Tabella1[[#This Row],[BUONI]]))</f>
        <v>0</v>
      </c>
      <c r="AB166" s="12">
        <f>IF(Tabella1[[#This Row],[QUALITA]]="",0,$AJ$7+(($AK$7-$AJ$7)/($AI$7-$AH$7))*(-$AH$7+Tabella1[[#This Row],[QUALITA]]))</f>
        <v>0</v>
      </c>
      <c r="AC166" s="12">
        <f>IF(Tabella1[[#This Row],[SIMPATIA]]="",0,$AJ$8+(($AK$8-$AJ$8)/($AI$8-$AH$8))*(-$AH$8+Tabella1[[#This Row],[SIMPATIA]]))</f>
        <v>0</v>
      </c>
      <c r="AD166" s="12">
        <f>IF(Tabella1[[#This Row],[LOCATION]]="",0,$AJ$9+(($AK$9-$AJ$9)/($AI$9-$AH$9))*(-$AH$9+Tabella1[[#This Row],[LOCATION]]))</f>
        <v>0</v>
      </c>
      <c r="AE166" s="75" t="s">
        <v>859</v>
      </c>
    </row>
    <row r="167" spans="1:31" ht="14.25" customHeight="1" x14ac:dyDescent="0.25">
      <c r="A167" s="19">
        <f>IFERROR(LARGE(Tabella1[VOTO],Tabella1[[#This Row],[N]]),"")</f>
        <v>0.86211080476793645</v>
      </c>
      <c r="B167" s="8">
        <f>ROW(Tabella1[[#This Row],[NOME1]])-1</f>
        <v>166</v>
      </c>
      <c r="C167" s="96">
        <f>IFERROR(VLOOKUP(Tabella1[[#This Row],[VOTO]],Tabella1[[GRANDE]:[N]],2,FALSE),"")</f>
        <v>166</v>
      </c>
      <c r="D167" s="9" t="s">
        <v>514</v>
      </c>
      <c r="E167" s="9" t="s">
        <v>36</v>
      </c>
      <c r="F167" s="9" t="s">
        <v>515</v>
      </c>
      <c r="G167" s="109"/>
      <c r="H167" s="26"/>
      <c r="I167" s="105">
        <f>SQRT((UFF.X-Tabella1[[#This Row],[X]])^2+(UFF.Y-Tabella1[[#This Row],[Y]])^2)/1000</f>
        <v>4.6546703427847609</v>
      </c>
      <c r="J167" s="25"/>
      <c r="K167" s="25"/>
      <c r="L167" s="9"/>
      <c r="M167" s="9"/>
      <c r="N167" s="9"/>
      <c r="O16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0.86211080476793645</v>
      </c>
      <c r="P167" s="11" t="s">
        <v>7</v>
      </c>
      <c r="Q167" s="67" t="s">
        <v>516</v>
      </c>
      <c r="R167" s="27"/>
      <c r="S167" s="25"/>
      <c r="T167" s="36">
        <v>0</v>
      </c>
      <c r="U167" s="13">
        <v>587954</v>
      </c>
      <c r="V167" s="13">
        <v>4996581</v>
      </c>
      <c r="W167" s="12">
        <f>IF(Tabella1[[#This Row],[PREZZO]]="",0,$AJ$2+(($AK$2-$AJ$2)/($AI$2-$AH$2))*(-$AH$2+Tabella1[[#This Row],[PREZZO]]))</f>
        <v>0</v>
      </c>
      <c r="X167" s="30">
        <f>IF(Tabella1[[#This Row],[RITORNO]]="",0,$AJ$3+(($AK$3-$AJ$3)/($AI$3/24-$AH$3/24))*(-$AH$3/24+Tabella1[[#This Row],[RITORNO]]))</f>
        <v>0</v>
      </c>
      <c r="Y167" s="30">
        <f>IF(Tabella1[[#This Row],[KM]]="",0,$AJ$4+(($AK$4-$AJ$4)/($AI$4-$AH$4))*(-$AH$4+Tabella1[[#This Row],[KM]]))</f>
        <v>6.8968864381434916</v>
      </c>
      <c r="Z167" s="31">
        <f>IF(Tabella1[[#This Row],[PARK]]="",0,$AJ$5+(($AK$5-$AJ$5)/($AI$5-$AH$5))*(-$AH$5+Tabella1[[#This Row],[PARK]]))</f>
        <v>0</v>
      </c>
      <c r="AA167" s="30">
        <f>IF(Tabella1[[#This Row],[BUONI]]="",0,$AJ$6+(($AK$6-$AJ$6)/($AI$6-$AH$6))*(-$AH$6+Tabella1[[#This Row],[BUONI]]))</f>
        <v>0</v>
      </c>
      <c r="AB167" s="12">
        <f>IF(Tabella1[[#This Row],[QUALITA]]="",0,$AJ$7+(($AK$7-$AJ$7)/($AI$7-$AH$7))*(-$AH$7+Tabella1[[#This Row],[QUALITA]]))</f>
        <v>0</v>
      </c>
      <c r="AC167" s="12">
        <f>IF(Tabella1[[#This Row],[SIMPATIA]]="",0,$AJ$8+(($AK$8-$AJ$8)/($AI$8-$AH$8))*(-$AH$8+Tabella1[[#This Row],[SIMPATIA]]))</f>
        <v>0</v>
      </c>
      <c r="AD167" s="12">
        <f>IF(Tabella1[[#This Row],[LOCATION]]="",0,$AJ$9+(($AK$9-$AJ$9)/($AI$9-$AH$9))*(-$AH$9+Tabella1[[#This Row],[LOCATION]]))</f>
        <v>0</v>
      </c>
      <c r="AE167" s="75" t="s">
        <v>517</v>
      </c>
    </row>
    <row r="168" spans="1:31" ht="14.25" customHeight="1" x14ac:dyDescent="0.25">
      <c r="A168" s="19">
        <f>IFERROR(LARGE(Tabella1[VOTO],Tabella1[[#This Row],[N]]),"")</f>
        <v>0.83670006015270482</v>
      </c>
      <c r="B168" s="8">
        <f>ROW(Tabella1[[#This Row],[NOME1]])-1</f>
        <v>167</v>
      </c>
      <c r="C168" s="96">
        <f>IFERROR(VLOOKUP(Tabella1[[#This Row],[VOTO]],Tabella1[[GRANDE]:[N]],2,FALSE),"")</f>
        <v>167</v>
      </c>
      <c r="D168" s="9" t="s">
        <v>721</v>
      </c>
      <c r="E168" s="9" t="s">
        <v>37</v>
      </c>
      <c r="F168" s="9" t="s">
        <v>101</v>
      </c>
      <c r="G168" s="109"/>
      <c r="H168" s="26"/>
      <c r="I168" s="105">
        <f>SQRT((UFF.X-Tabella1[[#This Row],[X]])^2+(UFF.Y-Tabella1[[#This Row],[Y]])^2)/1000</f>
        <v>4.9595992781675413</v>
      </c>
      <c r="J168" s="25"/>
      <c r="K168" s="25"/>
      <c r="L168" s="9"/>
      <c r="M168" s="9"/>
      <c r="N168" s="9"/>
      <c r="O168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0.83670006015270482</v>
      </c>
      <c r="P168" s="11" t="s">
        <v>549</v>
      </c>
      <c r="Q168" s="67" t="s">
        <v>550</v>
      </c>
      <c r="R168" s="27"/>
      <c r="S168" s="25"/>
      <c r="T168" s="36">
        <v>0</v>
      </c>
      <c r="U168" s="13">
        <v>579156</v>
      </c>
      <c r="V168" s="13">
        <v>4999536</v>
      </c>
      <c r="W168" s="12">
        <f>IF(Tabella1[[#This Row],[PREZZO]]="",0,$AJ$2+(($AK$2-$AJ$2)/($AI$2-$AH$2))*(-$AH$2+Tabella1[[#This Row],[PREZZO]]))</f>
        <v>0</v>
      </c>
      <c r="X168" s="30">
        <f>IF(Tabella1[[#This Row],[RITORNO]]="",0,$AJ$3+(($AK$3-$AJ$3)/($AI$3/24-$AH$3/24))*(-$AH$3/24+Tabella1[[#This Row],[RITORNO]]))</f>
        <v>0</v>
      </c>
      <c r="Y168" s="30">
        <f>IF(Tabella1[[#This Row],[KM]]="",0,$AJ$4+(($AK$4-$AJ$4)/($AI$4-$AH$4))*(-$AH$4+Tabella1[[#This Row],[KM]]))</f>
        <v>6.6936004812216385</v>
      </c>
      <c r="Z168" s="31">
        <f>IF(Tabella1[[#This Row],[PARK]]="",0,$AJ$5+(($AK$5-$AJ$5)/($AI$5-$AH$5))*(-$AH$5+Tabella1[[#This Row],[PARK]]))</f>
        <v>0</v>
      </c>
      <c r="AA168" s="30">
        <f>IF(Tabella1[[#This Row],[BUONI]]="",0,$AJ$6+(($AK$6-$AJ$6)/($AI$6-$AH$6))*(-$AH$6+Tabella1[[#This Row],[BUONI]]))</f>
        <v>0</v>
      </c>
      <c r="AB168" s="12">
        <f>IF(Tabella1[[#This Row],[QUALITA]]="",0,$AJ$7+(($AK$7-$AJ$7)/($AI$7-$AH$7))*(-$AH$7+Tabella1[[#This Row],[QUALITA]]))</f>
        <v>0</v>
      </c>
      <c r="AC168" s="12">
        <f>IF(Tabella1[[#This Row],[SIMPATIA]]="",0,$AJ$8+(($AK$8-$AJ$8)/($AI$8-$AH$8))*(-$AH$8+Tabella1[[#This Row],[SIMPATIA]]))</f>
        <v>0</v>
      </c>
      <c r="AD168" s="12">
        <f>IF(Tabella1[[#This Row],[LOCATION]]="",0,$AJ$9+(($AK$9-$AJ$9)/($AI$9-$AH$9))*(-$AH$9+Tabella1[[#This Row],[LOCATION]]))</f>
        <v>0</v>
      </c>
      <c r="AE168" s="75" t="s">
        <v>551</v>
      </c>
    </row>
    <row r="169" spans="1:31" ht="14.25" customHeight="1" x14ac:dyDescent="0.25">
      <c r="A169" s="19">
        <f>IFERROR(LARGE(Tabella1[VOTO],Tabella1[[#This Row],[N]]),"")</f>
        <v>0.83045288968010067</v>
      </c>
      <c r="B169" s="8">
        <f>ROW(Tabella1[[#This Row],[NOME1]])-1</f>
        <v>168</v>
      </c>
      <c r="C169" s="96">
        <f>IFERROR(VLOOKUP(Tabella1[[#This Row],[VOTO]],Tabella1[[GRANDE]:[N]],2,FALSE),"")</f>
        <v>168</v>
      </c>
      <c r="D169" s="9" t="s">
        <v>701</v>
      </c>
      <c r="E169" s="9" t="s">
        <v>35</v>
      </c>
      <c r="F169" s="9" t="s">
        <v>31</v>
      </c>
      <c r="G169" s="109"/>
      <c r="H169" s="26"/>
      <c r="I169" s="105">
        <f>SQRT((UFF.X-Tabella1[[#This Row],[X]])^2+(UFF.Y-Tabella1[[#This Row],[Y]])^2)/1000</f>
        <v>5.034565323838792</v>
      </c>
      <c r="J169" s="25"/>
      <c r="K169" s="25"/>
      <c r="L169" s="9"/>
      <c r="M169" s="9"/>
      <c r="N169" s="9"/>
      <c r="O169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0.83045288968010067</v>
      </c>
      <c r="P169" s="11" t="s">
        <v>174</v>
      </c>
      <c r="Q169" s="67" t="s">
        <v>765</v>
      </c>
      <c r="R169" s="27"/>
      <c r="S169" s="25"/>
      <c r="T169" s="36">
        <v>0</v>
      </c>
      <c r="U169" s="13">
        <v>579532</v>
      </c>
      <c r="V169" s="13">
        <v>5001305</v>
      </c>
      <c r="W169" s="12">
        <f>IF(Tabella1[[#This Row],[PREZZO]]="",0,$AJ$2+(($AK$2-$AJ$2)/($AI$2-$AH$2))*(-$AH$2+Tabella1[[#This Row],[PREZZO]]))</f>
        <v>0</v>
      </c>
      <c r="X169" s="30">
        <f>IF(Tabella1[[#This Row],[RITORNO]]="",0,$AJ$3+(($AK$3-$AJ$3)/($AI$3/24-$AH$3/24))*(-$AH$3/24+Tabella1[[#This Row],[RITORNO]]))</f>
        <v>0</v>
      </c>
      <c r="Y169" s="30">
        <f>IF(Tabella1[[#This Row],[KM]]="",0,$AJ$4+(($AK$4-$AJ$4)/($AI$4-$AH$4))*(-$AH$4+Tabella1[[#This Row],[KM]]))</f>
        <v>6.6436231174408054</v>
      </c>
      <c r="Z169" s="31">
        <f>IF(Tabella1[[#This Row],[PARK]]="",0,$AJ$5+(($AK$5-$AJ$5)/($AI$5-$AH$5))*(-$AH$5+Tabella1[[#This Row],[PARK]]))</f>
        <v>0</v>
      </c>
      <c r="AA169" s="30">
        <f>IF(Tabella1[[#This Row],[BUONI]]="",0,$AJ$6+(($AK$6-$AJ$6)/($AI$6-$AH$6))*(-$AH$6+Tabella1[[#This Row],[BUONI]]))</f>
        <v>0</v>
      </c>
      <c r="AB169" s="12">
        <f>IF(Tabella1[[#This Row],[QUALITA]]="",0,$AJ$7+(($AK$7-$AJ$7)/($AI$7-$AH$7))*(-$AH$7+Tabella1[[#This Row],[QUALITA]]))</f>
        <v>0</v>
      </c>
      <c r="AC169" s="12">
        <f>IF(Tabella1[[#This Row],[SIMPATIA]]="",0,$AJ$8+(($AK$8-$AJ$8)/($AI$8-$AH$8))*(-$AH$8+Tabella1[[#This Row],[SIMPATIA]]))</f>
        <v>0</v>
      </c>
      <c r="AD169" s="12">
        <f>IF(Tabella1[[#This Row],[LOCATION]]="",0,$AJ$9+(($AK$9-$AJ$9)/($AI$9-$AH$9))*(-$AH$9+Tabella1[[#This Row],[LOCATION]]))</f>
        <v>0</v>
      </c>
      <c r="AE169" s="75" t="s">
        <v>766</v>
      </c>
    </row>
    <row r="170" spans="1:31" ht="14.25" customHeight="1" x14ac:dyDescent="0.25">
      <c r="A170" s="19">
        <f>IFERROR(LARGE(Tabella1[VOTO],Tabella1[[#This Row],[N]]),"")</f>
        <v>0.81790006436750606</v>
      </c>
      <c r="B170" s="104">
        <f>ROW(Tabella1[[#This Row],[NOME1]])-1</f>
        <v>169</v>
      </c>
      <c r="C170" s="95">
        <f>IFERROR(VLOOKUP(Tabella1[[#This Row],[VOTO]],Tabella1[[GRANDE]:[N]],2,FALSE),"")</f>
        <v>169</v>
      </c>
      <c r="D170" s="9" t="s">
        <v>61</v>
      </c>
      <c r="E170" s="9" t="s">
        <v>34</v>
      </c>
      <c r="F170" s="9" t="s">
        <v>62</v>
      </c>
      <c r="G170" s="109"/>
      <c r="H170" s="26"/>
      <c r="I170" s="105">
        <f>SQRT((UFF.X-Tabella1[[#This Row],[X]])^2+(UFF.Y-Tabella1[[#This Row],[Y]])^2)/1000</f>
        <v>5.1851992275899264</v>
      </c>
      <c r="J170" s="25"/>
      <c r="K170" s="25"/>
      <c r="L170" s="9"/>
      <c r="M170" s="9"/>
      <c r="N170" s="9"/>
      <c r="O170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0.81790006436750606</v>
      </c>
      <c r="P170" s="11" t="s">
        <v>481</v>
      </c>
      <c r="Q170" s="11">
        <v>3664401770</v>
      </c>
      <c r="R170" s="27"/>
      <c r="S170" s="25"/>
      <c r="T170" s="36">
        <v>0</v>
      </c>
      <c r="U170" s="55">
        <v>585756.97</v>
      </c>
      <c r="V170" s="55">
        <v>4994282.33</v>
      </c>
      <c r="W170" s="12">
        <f>IF(Tabella1[[#This Row],[PREZZO]]="",0,$AJ$2+(($AK$2-$AJ$2)/($AI$2-$AH$2))*(-$AH$2+Tabella1[[#This Row],[PREZZO]]))</f>
        <v>0</v>
      </c>
      <c r="X170" s="30">
        <f>IF(Tabella1[[#This Row],[RITORNO]]="",0,$AJ$3+(($AK$3-$AJ$3)/($AI$3/24-$AH$3/24))*(-$AH$3/24+Tabella1[[#This Row],[RITORNO]]))</f>
        <v>0</v>
      </c>
      <c r="Y170" s="30">
        <f>IF(Tabella1[[#This Row],[KM]]="",0,$AJ$4+(($AK$4-$AJ$4)/($AI$4-$AH$4))*(-$AH$4+Tabella1[[#This Row],[KM]]))</f>
        <v>6.5432005149400485</v>
      </c>
      <c r="Z170" s="31">
        <f>IF(Tabella1[[#This Row],[PARK]]="",0,$AJ$5+(($AK$5-$AJ$5)/($AI$5-$AH$5))*(-$AH$5+Tabella1[[#This Row],[PARK]]))</f>
        <v>0</v>
      </c>
      <c r="AA170" s="30">
        <f>IF(Tabella1[[#This Row],[BUONI]]="",0,$AJ$6+(($AK$6-$AJ$6)/($AI$6-$AH$6))*(-$AH$6+Tabella1[[#This Row],[BUONI]]))</f>
        <v>0</v>
      </c>
      <c r="AB170" s="12">
        <f>IF(Tabella1[[#This Row],[QUALITA]]="",0,$AJ$7+(($AK$7-$AJ$7)/($AI$7-$AH$7))*(-$AH$7+Tabella1[[#This Row],[QUALITA]]))</f>
        <v>0</v>
      </c>
      <c r="AC170" s="12">
        <f>IF(Tabella1[[#This Row],[SIMPATIA]]="",0,$AJ$8+(($AK$8-$AJ$8)/($AI$8-$AH$8))*(-$AH$8+Tabella1[[#This Row],[SIMPATIA]]))</f>
        <v>0</v>
      </c>
      <c r="AD170" s="12">
        <f>IF(Tabella1[[#This Row],[LOCATION]]="",0,$AJ$9+(($AK$9-$AJ$9)/($AI$9-$AH$9))*(-$AH$9+Tabella1[[#This Row],[LOCATION]]))</f>
        <v>0</v>
      </c>
      <c r="AE170" s="75" t="s">
        <v>813</v>
      </c>
    </row>
    <row r="171" spans="1:31" ht="14.25" customHeight="1" x14ac:dyDescent="0.25">
      <c r="A171" s="19">
        <f>IFERROR(LARGE(Tabella1[VOTO],Tabella1[[#This Row],[N]]),"")</f>
        <v>0.81405830186808059</v>
      </c>
      <c r="B171" s="8">
        <f>ROW(Tabella1[[#This Row],[NOME1]])-1</f>
        <v>170</v>
      </c>
      <c r="C171" s="96">
        <f>IFERROR(VLOOKUP(Tabella1[[#This Row],[VOTO]],Tabella1[[GRANDE]:[N]],2,FALSE),"")</f>
        <v>170</v>
      </c>
      <c r="D171" s="9" t="s">
        <v>49</v>
      </c>
      <c r="E171" s="9" t="s">
        <v>37</v>
      </c>
      <c r="F171" s="9" t="s">
        <v>100</v>
      </c>
      <c r="G171" s="109"/>
      <c r="H171" s="26"/>
      <c r="I171" s="105">
        <f>SQRT((UFF.X-Tabella1[[#This Row],[X]])^2+(UFF.Y-Tabella1[[#This Row],[Y]])^2)/1000</f>
        <v>5.2313003775830333</v>
      </c>
      <c r="J171" s="25"/>
      <c r="K171" s="25"/>
      <c r="L171" s="9"/>
      <c r="M171" s="9"/>
      <c r="N171" s="9"/>
      <c r="O171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0.81405830186808059</v>
      </c>
      <c r="P171" s="11" t="s">
        <v>7</v>
      </c>
      <c r="Q171" s="67" t="s">
        <v>763</v>
      </c>
      <c r="R171" s="27"/>
      <c r="S171" s="25"/>
      <c r="T171" s="36">
        <v>0</v>
      </c>
      <c r="U171" s="13">
        <v>578872.71</v>
      </c>
      <c r="V171" s="13">
        <v>4999207.42</v>
      </c>
      <c r="W171" s="12">
        <f>IF(Tabella1[[#This Row],[PREZZO]]="",0,$AJ$2+(($AK$2-$AJ$2)/($AI$2-$AH$2))*(-$AH$2+Tabella1[[#This Row],[PREZZO]]))</f>
        <v>0</v>
      </c>
      <c r="X171" s="30">
        <f>IF(Tabella1[[#This Row],[RITORNO]]="",0,$AJ$3+(($AK$3-$AJ$3)/($AI$3/24-$AH$3/24))*(-$AH$3/24+Tabella1[[#This Row],[RITORNO]]))</f>
        <v>0</v>
      </c>
      <c r="Y171" s="30">
        <f>IF(Tabella1[[#This Row],[KM]]="",0,$AJ$4+(($AK$4-$AJ$4)/($AI$4-$AH$4))*(-$AH$4+Tabella1[[#This Row],[KM]]))</f>
        <v>6.5124664149446447</v>
      </c>
      <c r="Z171" s="31">
        <f>IF(Tabella1[[#This Row],[PARK]]="",0,$AJ$5+(($AK$5-$AJ$5)/($AI$5-$AH$5))*(-$AH$5+Tabella1[[#This Row],[PARK]]))</f>
        <v>0</v>
      </c>
      <c r="AA171" s="30">
        <f>IF(Tabella1[[#This Row],[BUONI]]="",0,$AJ$6+(($AK$6-$AJ$6)/($AI$6-$AH$6))*(-$AH$6+Tabella1[[#This Row],[BUONI]]))</f>
        <v>0</v>
      </c>
      <c r="AB171" s="12">
        <f>IF(Tabella1[[#This Row],[QUALITA]]="",0,$AJ$7+(($AK$7-$AJ$7)/($AI$7-$AH$7))*(-$AH$7+Tabella1[[#This Row],[QUALITA]]))</f>
        <v>0</v>
      </c>
      <c r="AC171" s="12">
        <f>IF(Tabella1[[#This Row],[SIMPATIA]]="",0,$AJ$8+(($AK$8-$AJ$8)/($AI$8-$AH$8))*(-$AH$8+Tabella1[[#This Row],[SIMPATIA]]))</f>
        <v>0</v>
      </c>
      <c r="AD171" s="12">
        <f>IF(Tabella1[[#This Row],[LOCATION]]="",0,$AJ$9+(($AK$9-$AJ$9)/($AI$9-$AH$9))*(-$AH$9+Tabella1[[#This Row],[LOCATION]]))</f>
        <v>0</v>
      </c>
      <c r="AE171" s="75" t="s">
        <v>764</v>
      </c>
    </row>
    <row r="172" spans="1:31" ht="14.25" customHeight="1" x14ac:dyDescent="0.25">
      <c r="A172" s="19">
        <f>IFERROR(LARGE(Tabella1[VOTO],Tabella1[[#This Row],[N]]),"")</f>
        <v>0.81093814907917094</v>
      </c>
      <c r="B172" s="8">
        <f>ROW(Tabella1[[#This Row],[NOME1]])-1</f>
        <v>171</v>
      </c>
      <c r="C172" s="96">
        <f>IFERROR(VLOOKUP(Tabella1[[#This Row],[VOTO]],Tabella1[[GRANDE]:[N]],2,FALSE),"")</f>
        <v>171</v>
      </c>
      <c r="D172" s="9" t="s">
        <v>73</v>
      </c>
      <c r="E172" s="9" t="s">
        <v>34</v>
      </c>
      <c r="F172" s="9" t="s">
        <v>119</v>
      </c>
      <c r="G172" s="109"/>
      <c r="H172" s="26"/>
      <c r="I172" s="105">
        <f>SQRT((UFF.X-Tabella1[[#This Row],[X]])^2+(UFF.Y-Tabella1[[#This Row],[Y]])^2)/1000</f>
        <v>5.2687422110499487</v>
      </c>
      <c r="J172" s="25"/>
      <c r="K172" s="25"/>
      <c r="L172" s="9"/>
      <c r="M172" s="9"/>
      <c r="N172" s="9"/>
      <c r="O172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0.81093814907917094</v>
      </c>
      <c r="P172" s="11" t="s">
        <v>7</v>
      </c>
      <c r="Q172" s="67" t="s">
        <v>7</v>
      </c>
      <c r="R172" s="27"/>
      <c r="S172" s="25"/>
      <c r="T172" s="36">
        <v>0</v>
      </c>
      <c r="U172" s="13">
        <v>579081.84</v>
      </c>
      <c r="V172" s="13">
        <v>4997604.03</v>
      </c>
      <c r="W172" s="12">
        <f>IF(Tabella1[[#This Row],[PREZZO]]="",0,$AJ$2+(($AK$2-$AJ$2)/($AI$2-$AH$2))*(-$AH$2+Tabella1[[#This Row],[PREZZO]]))</f>
        <v>0</v>
      </c>
      <c r="X172" s="30">
        <f>IF(Tabella1[[#This Row],[RITORNO]]="",0,$AJ$3+(($AK$3-$AJ$3)/($AI$3/24-$AH$3/24))*(-$AH$3/24+Tabella1[[#This Row],[RITORNO]]))</f>
        <v>0</v>
      </c>
      <c r="Y172" s="30">
        <f>IF(Tabella1[[#This Row],[KM]]="",0,$AJ$4+(($AK$4-$AJ$4)/($AI$4-$AH$4))*(-$AH$4+Tabella1[[#This Row],[KM]]))</f>
        <v>6.4875051926333676</v>
      </c>
      <c r="Z172" s="31">
        <f>IF(Tabella1[[#This Row],[PARK]]="",0,$AJ$5+(($AK$5-$AJ$5)/($AI$5-$AH$5))*(-$AH$5+Tabella1[[#This Row],[PARK]]))</f>
        <v>0</v>
      </c>
      <c r="AA172" s="30">
        <f>IF(Tabella1[[#This Row],[BUONI]]="",0,$AJ$6+(($AK$6-$AJ$6)/($AI$6-$AH$6))*(-$AH$6+Tabella1[[#This Row],[BUONI]]))</f>
        <v>0</v>
      </c>
      <c r="AB172" s="12">
        <f>IF(Tabella1[[#This Row],[QUALITA]]="",0,$AJ$7+(($AK$7-$AJ$7)/($AI$7-$AH$7))*(-$AH$7+Tabella1[[#This Row],[QUALITA]]))</f>
        <v>0</v>
      </c>
      <c r="AC172" s="12">
        <f>IF(Tabella1[[#This Row],[SIMPATIA]]="",0,$AJ$8+(($AK$8-$AJ$8)/($AI$8-$AH$8))*(-$AH$8+Tabella1[[#This Row],[SIMPATIA]]))</f>
        <v>0</v>
      </c>
      <c r="AD172" s="12">
        <f>IF(Tabella1[[#This Row],[LOCATION]]="",0,$AJ$9+(($AK$9-$AJ$9)/($AI$9-$AH$9))*(-$AH$9+Tabella1[[#This Row],[LOCATION]]))</f>
        <v>0</v>
      </c>
      <c r="AE172" s="12" t="s">
        <v>7</v>
      </c>
    </row>
    <row r="173" spans="1:31" ht="14.25" customHeight="1" x14ac:dyDescent="0.25">
      <c r="A173" s="19">
        <f>IFERROR(LARGE(Tabella1[VOTO],Tabella1[[#This Row],[N]]),"")</f>
        <v>0.79905708566122158</v>
      </c>
      <c r="B173" s="8">
        <f>ROW(Tabella1[[#This Row],[NOME1]])-1</f>
        <v>172</v>
      </c>
      <c r="C173" s="96">
        <f>IFERROR(VLOOKUP(Tabella1[[#This Row],[VOTO]],Tabella1[[GRANDE]:[N]],2,FALSE),"")</f>
        <v>172</v>
      </c>
      <c r="D173" s="9" t="s">
        <v>70</v>
      </c>
      <c r="E173" s="9" t="s">
        <v>34</v>
      </c>
      <c r="F173" s="9" t="s">
        <v>762</v>
      </c>
      <c r="G173" s="109"/>
      <c r="H173" s="26"/>
      <c r="I173" s="105">
        <f>SQRT((UFF.X-Tabella1[[#This Row],[X]])^2+(UFF.Y-Tabella1[[#This Row],[Y]])^2)/1000</f>
        <v>5.411314972065342</v>
      </c>
      <c r="J173" s="25"/>
      <c r="K173" s="25"/>
      <c r="L173" s="9"/>
      <c r="M173" s="9"/>
      <c r="N173" s="9"/>
      <c r="O173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0.79905708566122158</v>
      </c>
      <c r="P173" s="11" t="s">
        <v>7</v>
      </c>
      <c r="Q173" s="67" t="s">
        <v>7</v>
      </c>
      <c r="R173" s="27"/>
      <c r="S173" s="25"/>
      <c r="T173" s="36">
        <v>0</v>
      </c>
      <c r="U173" s="13">
        <v>579087.62</v>
      </c>
      <c r="V173" s="13">
        <v>4997167.6500000004</v>
      </c>
      <c r="W173" s="12">
        <f>IF(Tabella1[[#This Row],[PREZZO]]="",0,$AJ$2+(($AK$2-$AJ$2)/($AI$2-$AH$2))*(-$AH$2+Tabella1[[#This Row],[PREZZO]]))</f>
        <v>0</v>
      </c>
      <c r="X173" s="30">
        <f>IF(Tabella1[[#This Row],[RITORNO]]="",0,$AJ$3+(($AK$3-$AJ$3)/($AI$3/24-$AH$3/24))*(-$AH$3/24+Tabella1[[#This Row],[RITORNO]]))</f>
        <v>0</v>
      </c>
      <c r="Y173" s="30">
        <f>IF(Tabella1[[#This Row],[KM]]="",0,$AJ$4+(($AK$4-$AJ$4)/($AI$4-$AH$4))*(-$AH$4+Tabella1[[#This Row],[KM]]))</f>
        <v>6.3924566852897726</v>
      </c>
      <c r="Z173" s="31">
        <f>IF(Tabella1[[#This Row],[PARK]]="",0,$AJ$5+(($AK$5-$AJ$5)/($AI$5-$AH$5))*(-$AH$5+Tabella1[[#This Row],[PARK]]))</f>
        <v>0</v>
      </c>
      <c r="AA173" s="30">
        <f>IF(Tabella1[[#This Row],[BUONI]]="",0,$AJ$6+(($AK$6-$AJ$6)/($AI$6-$AH$6))*(-$AH$6+Tabella1[[#This Row],[BUONI]]))</f>
        <v>0</v>
      </c>
      <c r="AB173" s="12">
        <f>IF(Tabella1[[#This Row],[QUALITA]]="",0,$AJ$7+(($AK$7-$AJ$7)/($AI$7-$AH$7))*(-$AH$7+Tabella1[[#This Row],[QUALITA]]))</f>
        <v>0</v>
      </c>
      <c r="AC173" s="12">
        <f>IF(Tabella1[[#This Row],[SIMPATIA]]="",0,$AJ$8+(($AK$8-$AJ$8)/($AI$8-$AH$8))*(-$AH$8+Tabella1[[#This Row],[SIMPATIA]]))</f>
        <v>0</v>
      </c>
      <c r="AD173" s="12">
        <f>IF(Tabella1[[#This Row],[LOCATION]]="",0,$AJ$9+(($AK$9-$AJ$9)/($AI$9-$AH$9))*(-$AH$9+Tabella1[[#This Row],[LOCATION]]))</f>
        <v>0</v>
      </c>
      <c r="AE173" s="75" t="s">
        <v>761</v>
      </c>
    </row>
    <row r="174" spans="1:31" ht="14.25" customHeight="1" x14ac:dyDescent="0.25">
      <c r="A174" s="19">
        <f>IFERROR(LARGE(Tabella1[VOTO],Tabella1[[#This Row],[N]]),"")</f>
        <v>0.79551682355729891</v>
      </c>
      <c r="B174" s="8">
        <f>ROW(Tabella1[[#This Row],[NOME1]])-1</f>
        <v>173</v>
      </c>
      <c r="C174" s="96">
        <f>IFERROR(VLOOKUP(Tabella1[[#This Row],[VOTO]],Tabella1[[GRANDE]:[N]],2,FALSE),"")</f>
        <v>173</v>
      </c>
      <c r="D174" s="9" t="s">
        <v>113</v>
      </c>
      <c r="E174" s="9" t="s">
        <v>52</v>
      </c>
      <c r="F174" s="9" t="s">
        <v>91</v>
      </c>
      <c r="G174" s="109"/>
      <c r="H174" s="26"/>
      <c r="I174" s="105">
        <f>SQRT((UFF.X-Tabella1[[#This Row],[X]])^2+(UFF.Y-Tabella1[[#This Row],[Y]])^2)/1000</f>
        <v>5.4537981173124139</v>
      </c>
      <c r="J174" s="25"/>
      <c r="K174" s="25"/>
      <c r="L174" s="9"/>
      <c r="M174" s="9"/>
      <c r="N174" s="9"/>
      <c r="O174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0.79551682355729891</v>
      </c>
      <c r="P174" s="11" t="s">
        <v>169</v>
      </c>
      <c r="Q174" s="67" t="s">
        <v>759</v>
      </c>
      <c r="R174" s="27"/>
      <c r="S174" s="25"/>
      <c r="T174" s="36">
        <v>0</v>
      </c>
      <c r="U174" s="13">
        <v>578801.38</v>
      </c>
      <c r="V174" s="13">
        <v>4997921.8</v>
      </c>
      <c r="W174" s="12">
        <f>IF(Tabella1[[#This Row],[PREZZO]]="",0,$AJ$2+(($AK$2-$AJ$2)/($AI$2-$AH$2))*(-$AH$2+Tabella1[[#This Row],[PREZZO]]))</f>
        <v>0</v>
      </c>
      <c r="X174" s="30">
        <f>IF(Tabella1[[#This Row],[RITORNO]]="",0,$AJ$3+(($AK$3-$AJ$3)/($AI$3/24-$AH$3/24))*(-$AH$3/24+Tabella1[[#This Row],[RITORNO]]))</f>
        <v>0</v>
      </c>
      <c r="Y174" s="30">
        <f>IF(Tabella1[[#This Row],[KM]]="",0,$AJ$4+(($AK$4-$AJ$4)/($AI$4-$AH$4))*(-$AH$4+Tabella1[[#This Row],[KM]]))</f>
        <v>6.3641345884583913</v>
      </c>
      <c r="Z174" s="31">
        <f>IF(Tabella1[[#This Row],[PARK]]="",0,$AJ$5+(($AK$5-$AJ$5)/($AI$5-$AH$5))*(-$AH$5+Tabella1[[#This Row],[PARK]]))</f>
        <v>0</v>
      </c>
      <c r="AA174" s="30">
        <f>IF(Tabella1[[#This Row],[BUONI]]="",0,$AJ$6+(($AK$6-$AJ$6)/($AI$6-$AH$6))*(-$AH$6+Tabella1[[#This Row],[BUONI]]))</f>
        <v>0</v>
      </c>
      <c r="AB174" s="12">
        <f>IF(Tabella1[[#This Row],[QUALITA]]="",0,$AJ$7+(($AK$7-$AJ$7)/($AI$7-$AH$7))*(-$AH$7+Tabella1[[#This Row],[QUALITA]]))</f>
        <v>0</v>
      </c>
      <c r="AC174" s="12">
        <f>IF(Tabella1[[#This Row],[SIMPATIA]]="",0,$AJ$8+(($AK$8-$AJ$8)/($AI$8-$AH$8))*(-$AH$8+Tabella1[[#This Row],[SIMPATIA]]))</f>
        <v>0</v>
      </c>
      <c r="AD174" s="12">
        <f>IF(Tabella1[[#This Row],[LOCATION]]="",0,$AJ$9+(($AK$9-$AJ$9)/($AI$9-$AH$9))*(-$AH$9+Tabella1[[#This Row],[LOCATION]]))</f>
        <v>0</v>
      </c>
      <c r="AE174" s="75" t="s">
        <v>760</v>
      </c>
    </row>
    <row r="175" spans="1:31" ht="14.25" customHeight="1" x14ac:dyDescent="0.25">
      <c r="A175" s="19">
        <f>IFERROR(LARGE(Tabella1[VOTO],Tabella1[[#This Row],[N]]),"")</f>
        <v>0.79488432483842342</v>
      </c>
      <c r="B175" s="8">
        <f>ROW(Tabella1[[#This Row],[NOME1]])-1</f>
        <v>174</v>
      </c>
      <c r="C175" s="95">
        <f>IFERROR(VLOOKUP(Tabella1[[#This Row],[VOTO]],Tabella1[[GRANDE]:[N]],2,FALSE),"")</f>
        <v>174</v>
      </c>
      <c r="D175" s="9" t="s">
        <v>585</v>
      </c>
      <c r="E175" s="9" t="s">
        <v>129</v>
      </c>
      <c r="F175" s="9" t="s">
        <v>586</v>
      </c>
      <c r="G175" s="109"/>
      <c r="H175" s="92"/>
      <c r="I175" s="105">
        <f>SQRT((UFF.X-Tabella1[[#This Row],[X]])^2+(UFF.Y-Tabella1[[#This Row],[Y]])^2)/1000</f>
        <v>5.4613881019389199</v>
      </c>
      <c r="J175" s="27"/>
      <c r="K175" s="27"/>
      <c r="L175" s="9"/>
      <c r="M175" s="9"/>
      <c r="N175" s="9"/>
      <c r="O175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0.79488432483842342</v>
      </c>
      <c r="P175" s="11" t="s">
        <v>130</v>
      </c>
      <c r="Q175" s="67" t="s">
        <v>587</v>
      </c>
      <c r="R175" s="27"/>
      <c r="S175" s="28"/>
      <c r="T175" s="36">
        <v>0</v>
      </c>
      <c r="U175" s="20">
        <v>578782</v>
      </c>
      <c r="V175" s="20">
        <v>4997971</v>
      </c>
      <c r="W175" s="12">
        <f>IF(Tabella1[[#This Row],[PREZZO]]="",0,$AJ$2+(($AK$2-$AJ$2)/($AI$2-$AH$2))*(-$AH$2+Tabella1[[#This Row],[PREZZO]]))</f>
        <v>0</v>
      </c>
      <c r="X175" s="30">
        <f>IF(Tabella1[[#This Row],[RITORNO]]="",0,$AJ$3+(($AK$3-$AJ$3)/($AI$3/24-$AH$3/24))*(-$AH$3/24+Tabella1[[#This Row],[RITORNO]]))</f>
        <v>0</v>
      </c>
      <c r="Y175" s="30">
        <f>IF(Tabella1[[#This Row],[KM]]="",0,$AJ$4+(($AK$4-$AJ$4)/($AI$4-$AH$4))*(-$AH$4+Tabella1[[#This Row],[KM]]))</f>
        <v>6.3590745987073873</v>
      </c>
      <c r="Z175" s="31">
        <f>IF(Tabella1[[#This Row],[PARK]]="",0,$AJ$5+(($AK$5-$AJ$5)/($AI$5-$AH$5))*(-$AH$5+Tabella1[[#This Row],[PARK]]))</f>
        <v>0</v>
      </c>
      <c r="AA175" s="30">
        <f>IF(Tabella1[[#This Row],[BUONI]]="",0,$AJ$6+(($AK$6-$AJ$6)/($AI$6-$AH$6))*(-$AH$6+Tabella1[[#This Row],[BUONI]]))</f>
        <v>0</v>
      </c>
      <c r="AB175" s="12">
        <f>IF(Tabella1[[#This Row],[QUALITA]]="",0,$AJ$7+(($AK$7-$AJ$7)/($AI$7-$AH$7))*(-$AH$7+Tabella1[[#This Row],[QUALITA]]))</f>
        <v>0</v>
      </c>
      <c r="AC175" s="12">
        <f>IF(Tabella1[[#This Row],[SIMPATIA]]="",0,$AJ$8+(($AK$8-$AJ$8)/($AI$8-$AH$8))*(-$AH$8+Tabella1[[#This Row],[SIMPATIA]]))</f>
        <v>0</v>
      </c>
      <c r="AD175" s="12">
        <f>IF(Tabella1[[#This Row],[LOCATION]]="",0,$AJ$9+(($AK$9-$AJ$9)/($AI$9-$AH$9))*(-$AH$9+Tabella1[[#This Row],[LOCATION]]))</f>
        <v>0</v>
      </c>
      <c r="AE175" s="75" t="s">
        <v>588</v>
      </c>
    </row>
    <row r="176" spans="1:31" ht="14.25" customHeight="1" x14ac:dyDescent="0.25">
      <c r="A176" s="19">
        <f>IFERROR(LARGE(Tabella1[VOTO],Tabella1[[#This Row],[N]]),"")</f>
        <v>0.79174219716742389</v>
      </c>
      <c r="B176" s="18">
        <f>ROW(Tabella1[[#This Row],[NOME1]])-1</f>
        <v>175</v>
      </c>
      <c r="C176" s="95">
        <f>IFERROR(VLOOKUP(Tabella1[[#This Row],[VOTO]],Tabella1[[GRANDE]:[N]],2,FALSE),"")</f>
        <v>175</v>
      </c>
      <c r="D176" s="9" t="s">
        <v>287</v>
      </c>
      <c r="E176" s="9" t="s">
        <v>37</v>
      </c>
      <c r="F176" s="9" t="s">
        <v>288</v>
      </c>
      <c r="G176" s="109"/>
      <c r="H176" s="26"/>
      <c r="I176" s="105">
        <f>SQRT((UFF.X-Tabella1[[#This Row],[X]])^2+(UFF.Y-Tabella1[[#This Row],[Y]])^2)/1000</f>
        <v>5.4990936339909124</v>
      </c>
      <c r="J176" s="25"/>
      <c r="K176" s="25"/>
      <c r="L176" s="9"/>
      <c r="M176" s="9"/>
      <c r="N176" s="9"/>
      <c r="O176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0.79174219716742389</v>
      </c>
      <c r="P176" s="11" t="s">
        <v>7</v>
      </c>
      <c r="Q176" s="67" t="s">
        <v>758</v>
      </c>
      <c r="R176" s="27"/>
      <c r="S176" s="28"/>
      <c r="T176" s="36">
        <v>0</v>
      </c>
      <c r="U176" s="20">
        <v>578722.27</v>
      </c>
      <c r="V176" s="20">
        <v>4998066.95</v>
      </c>
      <c r="W176" s="12">
        <f>IF(Tabella1[[#This Row],[PREZZO]]="",0,$AJ$2+(($AK$2-$AJ$2)/($AI$2-$AH$2))*(-$AH$2+Tabella1[[#This Row],[PREZZO]]))</f>
        <v>0</v>
      </c>
      <c r="X176" s="30">
        <f>IF(Tabella1[[#This Row],[RITORNO]]="",0,$AJ$3+(($AK$3-$AJ$3)/($AI$3/24-$AH$3/24))*(-$AH$3/24+Tabella1[[#This Row],[RITORNO]]))</f>
        <v>0</v>
      </c>
      <c r="Y176" s="30">
        <f>IF(Tabella1[[#This Row],[KM]]="",0,$AJ$4+(($AK$4-$AJ$4)/($AI$4-$AH$4))*(-$AH$4+Tabella1[[#This Row],[KM]]))</f>
        <v>6.3339375773393911</v>
      </c>
      <c r="Z176" s="31">
        <f>IF(Tabella1[[#This Row],[PARK]]="",0,$AJ$5+(($AK$5-$AJ$5)/($AI$5-$AH$5))*(-$AH$5+Tabella1[[#This Row],[PARK]]))</f>
        <v>0</v>
      </c>
      <c r="AA176" s="30">
        <f>IF(Tabella1[[#This Row],[BUONI]]="",0,$AJ$6+(($AK$6-$AJ$6)/($AI$6-$AH$6))*(-$AH$6+Tabella1[[#This Row],[BUONI]]))</f>
        <v>0</v>
      </c>
      <c r="AB176" s="12">
        <f>IF(Tabella1[[#This Row],[QUALITA]]="",0,$AJ$7+(($AK$7-$AJ$7)/($AI$7-$AH$7))*(-$AH$7+Tabella1[[#This Row],[QUALITA]]))</f>
        <v>0</v>
      </c>
      <c r="AC176" s="12">
        <f>IF(Tabella1[[#This Row],[SIMPATIA]]="",0,$AJ$8+(($AK$8-$AJ$8)/($AI$8-$AH$8))*(-$AH$8+Tabella1[[#This Row],[SIMPATIA]]))</f>
        <v>0</v>
      </c>
      <c r="AD176" s="12">
        <f>IF(Tabella1[[#This Row],[LOCATION]]="",0,$AJ$9+(($AK$9-$AJ$9)/($AI$9-$AH$9))*(-$AH$9+Tabella1[[#This Row],[LOCATION]]))</f>
        <v>0</v>
      </c>
      <c r="AE176" s="75" t="s">
        <v>757</v>
      </c>
    </row>
    <row r="177" spans="1:31" ht="14.25" customHeight="1" x14ac:dyDescent="0.25">
      <c r="A177" s="19">
        <f>IFERROR(LARGE(Tabella1[VOTO],Tabella1[[#This Row],[N]]),"")</f>
        <v>0.78227463797591901</v>
      </c>
      <c r="B177" s="8">
        <f>ROW(Tabella1[[#This Row],[NOME1]])-1</f>
        <v>176</v>
      </c>
      <c r="C177" s="96">
        <f>IFERROR(VLOOKUP(Tabella1[[#This Row],[VOTO]],Tabella1[[GRANDE]:[N]],2,FALSE),"")</f>
        <v>176</v>
      </c>
      <c r="D177" s="9" t="s">
        <v>71</v>
      </c>
      <c r="E177" s="76" t="s">
        <v>71</v>
      </c>
      <c r="F177" s="9" t="s">
        <v>206</v>
      </c>
      <c r="G177" s="109"/>
      <c r="H177" s="26"/>
      <c r="I177" s="105">
        <f>SQRT((UFF.X-Tabella1[[#This Row],[X]])^2+(UFF.Y-Tabella1[[#This Row],[Y]])^2)/1000</f>
        <v>5.6127043442889706</v>
      </c>
      <c r="J177" s="25"/>
      <c r="K177" s="25"/>
      <c r="L177" s="9"/>
      <c r="M177" s="9"/>
      <c r="N177" s="9"/>
      <c r="O177" s="113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0.78227463797591901</v>
      </c>
      <c r="P177" s="11" t="s">
        <v>130</v>
      </c>
      <c r="Q177" s="67" t="s">
        <v>756</v>
      </c>
      <c r="R177" s="27"/>
      <c r="S177" s="25"/>
      <c r="T177" s="36">
        <v>0</v>
      </c>
      <c r="U177" s="13">
        <v>578824.5</v>
      </c>
      <c r="V177" s="13">
        <v>4997291.92</v>
      </c>
      <c r="W177" s="12">
        <f>IF(Tabella1[[#This Row],[PREZZO]]="",0,$AJ$2+(($AK$2-$AJ$2)/($AI$2-$AH$2))*(-$AH$2+Tabella1[[#This Row],[PREZZO]]))</f>
        <v>0</v>
      </c>
      <c r="X177" s="30">
        <f>IF(Tabella1[[#This Row],[RITORNO]]="",0,$AJ$3+(($AK$3-$AJ$3)/($AI$3/24-$AH$3/24))*(-$AH$3/24+Tabella1[[#This Row],[RITORNO]]))</f>
        <v>0</v>
      </c>
      <c r="Y177" s="30">
        <f>IF(Tabella1[[#This Row],[KM]]="",0,$AJ$4+(($AK$4-$AJ$4)/($AI$4-$AH$4))*(-$AH$4+Tabella1[[#This Row],[KM]]))</f>
        <v>6.2581971038073521</v>
      </c>
      <c r="Z177" s="31">
        <f>IF(Tabella1[[#This Row],[PARK]]="",0,$AJ$5+(($AK$5-$AJ$5)/($AI$5-$AH$5))*(-$AH$5+Tabella1[[#This Row],[PARK]]))</f>
        <v>0</v>
      </c>
      <c r="AA177" s="30">
        <f>IF(Tabella1[[#This Row],[BUONI]]="",0,$AJ$6+(($AK$6-$AJ$6)/($AI$6-$AH$6))*(-$AH$6+Tabella1[[#This Row],[BUONI]]))</f>
        <v>0</v>
      </c>
      <c r="AB177" s="12">
        <f>IF(Tabella1[[#This Row],[QUALITA]]="",0,$AJ$7+(($AK$7-$AJ$7)/($AI$7-$AH$7))*(-$AH$7+Tabella1[[#This Row],[QUALITA]]))</f>
        <v>0</v>
      </c>
      <c r="AC177" s="12">
        <f>IF(Tabella1[[#This Row],[SIMPATIA]]="",0,$AJ$8+(($AK$8-$AJ$8)/($AI$8-$AH$8))*(-$AH$8+Tabella1[[#This Row],[SIMPATIA]]))</f>
        <v>0</v>
      </c>
      <c r="AD177" s="12">
        <f>IF(Tabella1[[#This Row],[LOCATION]]="",0,$AJ$9+(($AK$9-$AJ$9)/($AI$9-$AH$9))*(-$AH$9+Tabella1[[#This Row],[LOCATION]]))</f>
        <v>0</v>
      </c>
      <c r="AE177" s="75" t="s">
        <v>755</v>
      </c>
    </row>
    <row r="178" spans="1:31" ht="14.25" customHeight="1" x14ac:dyDescent="0.25">
      <c r="A178" s="19">
        <f>IFERROR(LARGE(Tabella1[VOTO],Tabella1[[#This Row],[N]]),"")</f>
        <v>0.7821166307484072</v>
      </c>
      <c r="B178" s="8">
        <f>ROW(Tabella1[[#This Row],[NOME1]])-1</f>
        <v>177</v>
      </c>
      <c r="C178" s="95">
        <f>IFERROR(VLOOKUP(Tabella1[[#This Row],[VOTO]],Tabella1[[GRANDE]:[N]],2,FALSE),"")</f>
        <v>177</v>
      </c>
      <c r="D178" s="9" t="s">
        <v>562</v>
      </c>
      <c r="E178" s="9" t="s">
        <v>81</v>
      </c>
      <c r="F178" s="9" t="s">
        <v>563</v>
      </c>
      <c r="G178" s="109"/>
      <c r="H178" s="92"/>
      <c r="I178" s="105">
        <f>SQRT((UFF.X-Tabella1[[#This Row],[X]])^2+(UFF.Y-Tabella1[[#This Row],[Y]])^2)/1000</f>
        <v>5.6146004310191122</v>
      </c>
      <c r="J178" s="27"/>
      <c r="K178" s="27"/>
      <c r="L178" s="9"/>
      <c r="M178" s="9"/>
      <c r="N178" s="9"/>
      <c r="O178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0.7821166307484072</v>
      </c>
      <c r="P178" s="11" t="s">
        <v>130</v>
      </c>
      <c r="Q178" s="67" t="s">
        <v>564</v>
      </c>
      <c r="R178" s="27"/>
      <c r="S178" s="28"/>
      <c r="T178" s="36">
        <v>0</v>
      </c>
      <c r="U178" s="20">
        <v>578631</v>
      </c>
      <c r="V178" s="20">
        <v>4997944</v>
      </c>
      <c r="W178" s="12">
        <f>IF(Tabella1[[#This Row],[PREZZO]]="",0,$AJ$2+(($AK$2-$AJ$2)/($AI$2-$AH$2))*(-$AH$2+Tabella1[[#This Row],[PREZZO]]))</f>
        <v>0</v>
      </c>
      <c r="X178" s="30">
        <f>IF(Tabella1[[#This Row],[RITORNO]]="",0,$AJ$3+(($AK$3-$AJ$3)/($AI$3/24-$AH$3/24))*(-$AH$3/24+Tabella1[[#This Row],[RITORNO]]))</f>
        <v>0</v>
      </c>
      <c r="Y178" s="30">
        <f>IF(Tabella1[[#This Row],[KM]]="",0,$AJ$4+(($AK$4-$AJ$4)/($AI$4-$AH$4))*(-$AH$4+Tabella1[[#This Row],[KM]]))</f>
        <v>6.2569330459872576</v>
      </c>
      <c r="Z178" s="31">
        <f>IF(Tabella1[[#This Row],[PARK]]="",0,$AJ$5+(($AK$5-$AJ$5)/($AI$5-$AH$5))*(-$AH$5+Tabella1[[#This Row],[PARK]]))</f>
        <v>0</v>
      </c>
      <c r="AA178" s="30">
        <f>IF(Tabella1[[#This Row],[BUONI]]="",0,$AJ$6+(($AK$6-$AJ$6)/($AI$6-$AH$6))*(-$AH$6+Tabella1[[#This Row],[BUONI]]))</f>
        <v>0</v>
      </c>
      <c r="AB178" s="12">
        <f>IF(Tabella1[[#This Row],[QUALITA]]="",0,$AJ$7+(($AK$7-$AJ$7)/($AI$7-$AH$7))*(-$AH$7+Tabella1[[#This Row],[QUALITA]]))</f>
        <v>0</v>
      </c>
      <c r="AC178" s="12">
        <f>IF(Tabella1[[#This Row],[SIMPATIA]]="",0,$AJ$8+(($AK$8-$AJ$8)/($AI$8-$AH$8))*(-$AH$8+Tabella1[[#This Row],[SIMPATIA]]))</f>
        <v>0</v>
      </c>
      <c r="AD178" s="12">
        <f>IF(Tabella1[[#This Row],[LOCATION]]="",0,$AJ$9+(($AK$9-$AJ$9)/($AI$9-$AH$9))*(-$AH$9+Tabella1[[#This Row],[LOCATION]]))</f>
        <v>0</v>
      </c>
      <c r="AE178" s="75" t="s">
        <v>565</v>
      </c>
    </row>
    <row r="179" spans="1:31" ht="14.25" customHeight="1" x14ac:dyDescent="0.25">
      <c r="A179" s="19">
        <f>IFERROR(LARGE(Tabella1[VOTO],Tabella1[[#This Row],[N]]),"")</f>
        <v>0.77578529095168514</v>
      </c>
      <c r="B179" s="8">
        <f>ROW(Tabella1[[#This Row],[NOME1]])-1</f>
        <v>178</v>
      </c>
      <c r="C179" s="95">
        <f>IFERROR(VLOOKUP(Tabella1[[#This Row],[VOTO]],Tabella1[[GRANDE]:[N]],2,FALSE),"")</f>
        <v>178</v>
      </c>
      <c r="D179" s="9" t="s">
        <v>566</v>
      </c>
      <c r="E179" s="9" t="s">
        <v>35</v>
      </c>
      <c r="F179" s="9" t="s">
        <v>567</v>
      </c>
      <c r="G179" s="109"/>
      <c r="H179" s="92"/>
      <c r="I179" s="105">
        <f>SQRT((UFF.X-Tabella1[[#This Row],[X]])^2+(UFF.Y-Tabella1[[#This Row],[Y]])^2)/1000</f>
        <v>5.6905765085797766</v>
      </c>
      <c r="J179" s="27"/>
      <c r="K179" s="27"/>
      <c r="L179" s="9"/>
      <c r="M179" s="9"/>
      <c r="N179" s="9"/>
      <c r="O179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0.77578529095168514</v>
      </c>
      <c r="P179" s="11" t="s">
        <v>258</v>
      </c>
      <c r="Q179" s="67" t="s">
        <v>568</v>
      </c>
      <c r="R179" s="27"/>
      <c r="S179" s="28"/>
      <c r="T179" s="36">
        <v>0</v>
      </c>
      <c r="U179" s="20">
        <v>578634</v>
      </c>
      <c r="V179" s="20">
        <v>4997628</v>
      </c>
      <c r="W179" s="12">
        <f>IF(Tabella1[[#This Row],[PREZZO]]="",0,$AJ$2+(($AK$2-$AJ$2)/($AI$2-$AH$2))*(-$AH$2+Tabella1[[#This Row],[PREZZO]]))</f>
        <v>0</v>
      </c>
      <c r="X179" s="30">
        <f>IF(Tabella1[[#This Row],[RITORNO]]="",0,$AJ$3+(($AK$3-$AJ$3)/($AI$3/24-$AH$3/24))*(-$AH$3/24+Tabella1[[#This Row],[RITORNO]]))</f>
        <v>0</v>
      </c>
      <c r="Y179" s="30">
        <f>IF(Tabella1[[#This Row],[KM]]="",0,$AJ$4+(($AK$4-$AJ$4)/($AI$4-$AH$4))*(-$AH$4+Tabella1[[#This Row],[KM]]))</f>
        <v>6.2062823276134811</v>
      </c>
      <c r="Z179" s="31">
        <f>IF(Tabella1[[#This Row],[PARK]]="",0,$AJ$5+(($AK$5-$AJ$5)/($AI$5-$AH$5))*(-$AH$5+Tabella1[[#This Row],[PARK]]))</f>
        <v>0</v>
      </c>
      <c r="AA179" s="30">
        <f>IF(Tabella1[[#This Row],[BUONI]]="",0,$AJ$6+(($AK$6-$AJ$6)/($AI$6-$AH$6))*(-$AH$6+Tabella1[[#This Row],[BUONI]]))</f>
        <v>0</v>
      </c>
      <c r="AB179" s="12">
        <f>IF(Tabella1[[#This Row],[QUALITA]]="",0,$AJ$7+(($AK$7-$AJ$7)/($AI$7-$AH$7))*(-$AH$7+Tabella1[[#This Row],[QUALITA]]))</f>
        <v>0</v>
      </c>
      <c r="AC179" s="12">
        <f>IF(Tabella1[[#This Row],[SIMPATIA]]="",0,$AJ$8+(($AK$8-$AJ$8)/($AI$8-$AH$8))*(-$AH$8+Tabella1[[#This Row],[SIMPATIA]]))</f>
        <v>0</v>
      </c>
      <c r="AD179" s="12">
        <f>IF(Tabella1[[#This Row],[LOCATION]]="",0,$AJ$9+(($AK$9-$AJ$9)/($AI$9-$AH$9))*(-$AH$9+Tabella1[[#This Row],[LOCATION]]))</f>
        <v>0</v>
      </c>
      <c r="AE179" s="75" t="s">
        <v>569</v>
      </c>
    </row>
    <row r="180" spans="1:31" ht="14.25" customHeight="1" x14ac:dyDescent="0.25">
      <c r="A180" s="19">
        <f>IFERROR(LARGE(Tabella1[VOTO],Tabella1[[#This Row],[N]]),"")</f>
        <v>0.76166755119179008</v>
      </c>
      <c r="B180" s="18">
        <f>ROW(Tabella1[[#This Row],[NOME1]])-1</f>
        <v>179</v>
      </c>
      <c r="C180" s="95">
        <f>IFERROR(VLOOKUP(Tabella1[[#This Row],[VOTO]],Tabella1[[GRANDE]:[N]],2,FALSE),"")</f>
        <v>179</v>
      </c>
      <c r="D180" s="9" t="s">
        <v>684</v>
      </c>
      <c r="E180" s="9" t="s">
        <v>41</v>
      </c>
      <c r="F180" s="9" t="s">
        <v>204</v>
      </c>
      <c r="G180" s="109"/>
      <c r="H180" s="26"/>
      <c r="I180" s="105">
        <f>SQRT((UFF.X-Tabella1[[#This Row],[X]])^2+(UFF.Y-Tabella1[[#This Row],[Y]])^2)/1000</f>
        <v>5.859989385698519</v>
      </c>
      <c r="J180" s="25"/>
      <c r="K180" s="25"/>
      <c r="L180" s="9"/>
      <c r="M180" s="9"/>
      <c r="N180" s="9"/>
      <c r="O180" s="11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0.76166755119179008</v>
      </c>
      <c r="P180" s="11" t="s">
        <v>174</v>
      </c>
      <c r="Q180" s="67" t="s">
        <v>294</v>
      </c>
      <c r="R180" s="27"/>
      <c r="S180" s="28"/>
      <c r="T180" s="36">
        <v>0</v>
      </c>
      <c r="U180" s="20">
        <v>578334.39</v>
      </c>
      <c r="V180" s="20">
        <v>4998171.78</v>
      </c>
      <c r="W180" s="12">
        <f>IF(Tabella1[[#This Row],[PREZZO]]="",0,$AJ$2+(($AK$2-$AJ$2)/($AI$2-$AH$2))*(-$AH$2+Tabella1[[#This Row],[PREZZO]]))</f>
        <v>0</v>
      </c>
      <c r="X180" s="30">
        <f>IF(Tabella1[[#This Row],[RITORNO]]="",0,$AJ$3+(($AK$3-$AJ$3)/($AI$3/24-$AH$3/24))*(-$AH$3/24+Tabella1[[#This Row],[RITORNO]]))</f>
        <v>0</v>
      </c>
      <c r="Y180" s="30">
        <f>IF(Tabella1[[#This Row],[KM]]="",0,$AJ$4+(($AK$4-$AJ$4)/($AI$4-$AH$4))*(-$AH$4+Tabella1[[#This Row],[KM]]))</f>
        <v>6.0933404095343207</v>
      </c>
      <c r="Z180" s="31">
        <f>IF(Tabella1[[#This Row],[PARK]]="",0,$AJ$5+(($AK$5-$AJ$5)/($AI$5-$AH$5))*(-$AH$5+Tabella1[[#This Row],[PARK]]))</f>
        <v>0</v>
      </c>
      <c r="AA180" s="30">
        <f>IF(Tabella1[[#This Row],[BUONI]]="",0,$AJ$6+(($AK$6-$AJ$6)/($AI$6-$AH$6))*(-$AH$6+Tabella1[[#This Row],[BUONI]]))</f>
        <v>0</v>
      </c>
      <c r="AB180" s="12">
        <f>IF(Tabella1[[#This Row],[QUALITA]]="",0,$AJ$7+(($AK$7-$AJ$7)/($AI$7-$AH$7))*(-$AH$7+Tabella1[[#This Row],[QUALITA]]))</f>
        <v>0</v>
      </c>
      <c r="AC180" s="12">
        <f>IF(Tabella1[[#This Row],[SIMPATIA]]="",0,$AJ$8+(($AK$8-$AJ$8)/($AI$8-$AH$8))*(-$AH$8+Tabella1[[#This Row],[SIMPATIA]]))</f>
        <v>0</v>
      </c>
      <c r="AD180" s="12">
        <f>IF(Tabella1[[#This Row],[LOCATION]]="",0,$AJ$9+(($AK$9-$AJ$9)/($AI$9-$AH$9))*(-$AH$9+Tabella1[[#This Row],[LOCATION]]))</f>
        <v>0</v>
      </c>
      <c r="AE180" s="75" t="s">
        <v>552</v>
      </c>
    </row>
    <row r="181" spans="1:31" ht="14.25" customHeight="1" x14ac:dyDescent="0.25">
      <c r="A181" s="28">
        <f>IFERROR(LARGE(Tabella1[VOTO],Tabella1[[#This Row],[N]]),"")</f>
        <v>0.7553650827237437</v>
      </c>
      <c r="B181" s="24">
        <f>ROW(Tabella1[[#This Row],[NOME1]])-1</f>
        <v>180</v>
      </c>
      <c r="C181" s="98">
        <f>IFERROR(VLOOKUP(Tabella1[[#This Row],[VOTO]],Tabella1[[GRANDE]:[N]],2,FALSE),"")</f>
        <v>180</v>
      </c>
      <c r="D181" s="25" t="s">
        <v>700</v>
      </c>
      <c r="E181" s="25" t="s">
        <v>35</v>
      </c>
      <c r="F181" s="25" t="s">
        <v>96</v>
      </c>
      <c r="G181" s="110"/>
      <c r="H181" s="26"/>
      <c r="I181" s="105">
        <f>SQRT((UFF.X-Tabella1[[#This Row],[X]])^2+(UFF.Y-Tabella1[[#This Row],[Y]])^2)/1000</f>
        <v>5.9356190073150756</v>
      </c>
      <c r="J181" s="25"/>
      <c r="K181" s="25"/>
      <c r="L181" s="25"/>
      <c r="M181" s="25"/>
      <c r="N181" s="25"/>
      <c r="O18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0.7553650827237437</v>
      </c>
      <c r="P181" s="27" t="s">
        <v>7</v>
      </c>
      <c r="Q181" s="68" t="s">
        <v>393</v>
      </c>
      <c r="R181" s="27"/>
      <c r="S181" s="28"/>
      <c r="T181" s="36">
        <v>0</v>
      </c>
      <c r="U181" s="32">
        <v>590022</v>
      </c>
      <c r="V181" s="32">
        <v>4998740</v>
      </c>
      <c r="W181" s="30">
        <f>IF(Tabella1[[#This Row],[PREZZO]]="",0,$AJ$2+(($AK$2-$AJ$2)/($AI$2-$AH$2))*(-$AH$2+Tabella1[[#This Row],[PREZZO]]))</f>
        <v>0</v>
      </c>
      <c r="X181" s="30">
        <f>IF(Tabella1[[#This Row],[RITORNO]]="",0,$AJ$3+(($AK$3-$AJ$3)/($AI$3/24-$AH$3/24))*(-$AH$3/24+Tabella1[[#This Row],[RITORNO]]))</f>
        <v>0</v>
      </c>
      <c r="Y181" s="30">
        <f>IF(Tabella1[[#This Row],[KM]]="",0,$AJ$4+(($AK$4-$AJ$4)/($AI$4-$AH$4))*(-$AH$4+Tabella1[[#This Row],[KM]]))</f>
        <v>6.0429206617899496</v>
      </c>
      <c r="Z181" s="31">
        <f>IF(Tabella1[[#This Row],[PARK]]="",0,$AJ$5+(($AK$5-$AJ$5)/($AI$5-$AH$5))*(-$AH$5+Tabella1[[#This Row],[PARK]]))</f>
        <v>0</v>
      </c>
      <c r="AA181" s="30">
        <f>IF(Tabella1[[#This Row],[BUONI]]="",0,$AJ$6+(($AK$6-$AJ$6)/($AI$6-$AH$6))*(-$AH$6+Tabella1[[#This Row],[BUONI]]))</f>
        <v>0</v>
      </c>
      <c r="AB181" s="30">
        <f>IF(Tabella1[[#This Row],[QUALITA]]="",0,$AJ$7+(($AK$7-$AJ$7)/($AI$7-$AH$7))*(-$AH$7+Tabella1[[#This Row],[QUALITA]]))</f>
        <v>0</v>
      </c>
      <c r="AC181" s="30">
        <f>IF(Tabella1[[#This Row],[SIMPATIA]]="",0,$AJ$8+(($AK$8-$AJ$8)/($AI$8-$AH$8))*(-$AH$8+Tabella1[[#This Row],[SIMPATIA]]))</f>
        <v>0</v>
      </c>
      <c r="AD181" s="30">
        <f>IF(Tabella1[[#This Row],[LOCATION]]="",0,$AJ$9+(($AK$9-$AJ$9)/($AI$9-$AH$9))*(-$AH$9+Tabella1[[#This Row],[LOCATION]]))</f>
        <v>0</v>
      </c>
      <c r="AE181" s="77" t="s">
        <v>394</v>
      </c>
    </row>
    <row r="182" spans="1:31" ht="14.25" customHeight="1" x14ac:dyDescent="0.25">
      <c r="A182" s="28">
        <f>IFERROR(LARGE(Tabella1[VOTO],Tabella1[[#This Row],[N]]),"")</f>
        <v>0.72925743236755891</v>
      </c>
      <c r="B182" s="24">
        <f>ROW(Tabella1[[#This Row],[NOME1]])-1</f>
        <v>181</v>
      </c>
      <c r="C182" s="98">
        <f>IFERROR(VLOOKUP(Tabella1[[#This Row],[VOTO]],Tabella1[[GRANDE]:[N]],2,FALSE),"")</f>
        <v>181</v>
      </c>
      <c r="D182" s="25" t="s">
        <v>285</v>
      </c>
      <c r="E182" s="25" t="s">
        <v>35</v>
      </c>
      <c r="F182" s="25" t="s">
        <v>58</v>
      </c>
      <c r="G182" s="110"/>
      <c r="H182" s="26"/>
      <c r="I182" s="105">
        <f>SQRT((UFF.X-Tabella1[[#This Row],[X]])^2+(UFF.Y-Tabella1[[#This Row],[Y]])^2)/1000</f>
        <v>6.2489108115892922</v>
      </c>
      <c r="J182" s="25"/>
      <c r="K182" s="25"/>
      <c r="L182" s="25"/>
      <c r="M182" s="25"/>
      <c r="N182" s="25"/>
      <c r="O18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0.72925743236755891</v>
      </c>
      <c r="P182" s="27" t="s">
        <v>130</v>
      </c>
      <c r="Q182" s="68" t="s">
        <v>293</v>
      </c>
      <c r="R182" s="27"/>
      <c r="S182" s="28"/>
      <c r="T182" s="36">
        <v>0</v>
      </c>
      <c r="U182" s="32">
        <v>578547.76</v>
      </c>
      <c r="V182" s="32">
        <v>4996337.4400000004</v>
      </c>
      <c r="W182" s="30">
        <f>IF(Tabella1[[#This Row],[PREZZO]]="",0,$AJ$2+(($AK$2-$AJ$2)/($AI$2-$AH$2))*(-$AH$2+Tabella1[[#This Row],[PREZZO]]))</f>
        <v>0</v>
      </c>
      <c r="X182" s="30">
        <f>IF(Tabella1[[#This Row],[RITORNO]]="",0,$AJ$3+(($AK$3-$AJ$3)/($AI$3/24-$AH$3/24))*(-$AH$3/24+Tabella1[[#This Row],[RITORNO]]))</f>
        <v>0</v>
      </c>
      <c r="Y182" s="30">
        <f>IF(Tabella1[[#This Row],[KM]]="",0,$AJ$4+(($AK$4-$AJ$4)/($AI$4-$AH$4))*(-$AH$4+Tabella1[[#This Row],[KM]]))</f>
        <v>5.8340594589404713</v>
      </c>
      <c r="Z182" s="31">
        <f>IF(Tabella1[[#This Row],[PARK]]="",0,$AJ$5+(($AK$5-$AJ$5)/($AI$5-$AH$5))*(-$AH$5+Tabella1[[#This Row],[PARK]]))</f>
        <v>0</v>
      </c>
      <c r="AA182" s="30">
        <f>IF(Tabella1[[#This Row],[BUONI]]="",0,$AJ$6+(($AK$6-$AJ$6)/($AI$6-$AH$6))*(-$AH$6+Tabella1[[#This Row],[BUONI]]))</f>
        <v>0</v>
      </c>
      <c r="AB182" s="30">
        <f>IF(Tabella1[[#This Row],[QUALITA]]="",0,$AJ$7+(($AK$7-$AJ$7)/($AI$7-$AH$7))*(-$AH$7+Tabella1[[#This Row],[QUALITA]]))</f>
        <v>0</v>
      </c>
      <c r="AC182" s="30">
        <f>IF(Tabella1[[#This Row],[SIMPATIA]]="",0,$AJ$8+(($AK$8-$AJ$8)/($AI$8-$AH$8))*(-$AH$8+Tabella1[[#This Row],[SIMPATIA]]))</f>
        <v>0</v>
      </c>
      <c r="AD182" s="30">
        <f>IF(Tabella1[[#This Row],[LOCATION]]="",0,$AJ$9+(($AK$9-$AJ$9)/($AI$9-$AH$9))*(-$AH$9+Tabella1[[#This Row],[LOCATION]]))</f>
        <v>0</v>
      </c>
      <c r="AE182" s="77" t="s">
        <v>753</v>
      </c>
    </row>
    <row r="183" spans="1:31" ht="14.25" customHeight="1" x14ac:dyDescent="0.25">
      <c r="A183" s="28">
        <f>IFERROR(LARGE(Tabella1[VOTO],Tabella1[[#This Row],[N]]),"")</f>
        <v>0.69310695097213171</v>
      </c>
      <c r="B183" s="33">
        <f>ROW(Tabella1[[#This Row],[NOME1]])-1</f>
        <v>182</v>
      </c>
      <c r="C183" s="98">
        <f>IFERROR(VLOOKUP(Tabella1[[#This Row],[VOTO]],Tabella1[[GRANDE]:[N]],2,FALSE),"")</f>
        <v>182</v>
      </c>
      <c r="D183" s="25" t="s">
        <v>615</v>
      </c>
      <c r="E183" s="25" t="s">
        <v>37</v>
      </c>
      <c r="F183" s="25" t="s">
        <v>58</v>
      </c>
      <c r="G183" s="110"/>
      <c r="H183" s="92"/>
      <c r="I183" s="105">
        <f>SQRT((UFF.X-Tabella1[[#This Row],[X]])^2+(UFF.Y-Tabella1[[#This Row],[Y]])^2)/1000</f>
        <v>6.6827165883344177</v>
      </c>
      <c r="J183" s="27"/>
      <c r="K183" s="27"/>
      <c r="L183" s="25"/>
      <c r="M183" s="25"/>
      <c r="N183" s="25"/>
      <c r="O183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0.69310695097213171</v>
      </c>
      <c r="P183" s="27" t="s">
        <v>7</v>
      </c>
      <c r="Q183" s="68" t="s">
        <v>616</v>
      </c>
      <c r="R183" s="27"/>
      <c r="S183" s="28"/>
      <c r="T183" s="36">
        <v>0</v>
      </c>
      <c r="U183" s="32">
        <v>578130</v>
      </c>
      <c r="V183" s="32">
        <v>4996202</v>
      </c>
      <c r="W183" s="30">
        <f>IF(Tabella1[[#This Row],[PREZZO]]="",0,$AJ$2+(($AK$2-$AJ$2)/($AI$2-$AH$2))*(-$AH$2+Tabella1[[#This Row],[PREZZO]]))</f>
        <v>0</v>
      </c>
      <c r="X183" s="30">
        <f>IF(Tabella1[[#This Row],[RITORNO]]="",0,$AJ$3+(($AK$3-$AJ$3)/($AI$3/24-$AH$3/24))*(-$AH$3/24+Tabella1[[#This Row],[RITORNO]]))</f>
        <v>0</v>
      </c>
      <c r="Y183" s="30">
        <f>IF(Tabella1[[#This Row],[KM]]="",0,$AJ$4+(($AK$4-$AJ$4)/($AI$4-$AH$4))*(-$AH$4+Tabella1[[#This Row],[KM]]))</f>
        <v>5.5448556077770537</v>
      </c>
      <c r="Z183" s="31">
        <f>IF(Tabella1[[#This Row],[PARK]]="",0,$AJ$5+(($AK$5-$AJ$5)/($AI$5-$AH$5))*(-$AH$5+Tabella1[[#This Row],[PARK]]))</f>
        <v>0</v>
      </c>
      <c r="AA183" s="30">
        <f>IF(Tabella1[[#This Row],[BUONI]]="",0,$AJ$6+(($AK$6-$AJ$6)/($AI$6-$AH$6))*(-$AH$6+Tabella1[[#This Row],[BUONI]]))</f>
        <v>0</v>
      </c>
      <c r="AB183" s="30">
        <f>IF(Tabella1[[#This Row],[QUALITA]]="",0,$AJ$7+(($AK$7-$AJ$7)/($AI$7-$AH$7))*(-$AH$7+Tabella1[[#This Row],[QUALITA]]))</f>
        <v>0</v>
      </c>
      <c r="AC183" s="30">
        <f>IF(Tabella1[[#This Row],[SIMPATIA]]="",0,$AJ$8+(($AK$8-$AJ$8)/($AI$8-$AH$8))*(-$AH$8+Tabella1[[#This Row],[SIMPATIA]]))</f>
        <v>0</v>
      </c>
      <c r="AD183" s="30">
        <f>IF(Tabella1[[#This Row],[LOCATION]]="",0,$AJ$9+(($AK$9-$AJ$9)/($AI$9-$AH$9))*(-$AH$9+Tabella1[[#This Row],[LOCATION]]))</f>
        <v>0</v>
      </c>
      <c r="AE183" s="77" t="s">
        <v>617</v>
      </c>
    </row>
    <row r="184" spans="1:31" ht="14.25" customHeight="1" x14ac:dyDescent="0.25">
      <c r="A184" s="28">
        <f>IFERROR(LARGE(Tabella1[VOTO],Tabella1[[#This Row],[N]]),"")</f>
        <v>0.69237780362606716</v>
      </c>
      <c r="B184" s="33">
        <f>ROW(Tabella1[[#This Row],[NOME1]])-1</f>
        <v>183</v>
      </c>
      <c r="C184" s="98">
        <f>IFERROR(VLOOKUP(Tabella1[[#This Row],[VOTO]],Tabella1[[GRANDE]:[N]],2,FALSE),"")</f>
        <v>183</v>
      </c>
      <c r="D184" s="25" t="s">
        <v>603</v>
      </c>
      <c r="E184" s="25" t="s">
        <v>408</v>
      </c>
      <c r="F184" s="25" t="s">
        <v>58</v>
      </c>
      <c r="G184" s="110"/>
      <c r="H184" s="92"/>
      <c r="I184" s="105">
        <f>SQRT((UFF.X-Tabella1[[#This Row],[X]])^2+(UFF.Y-Tabella1[[#This Row],[Y]])^2)/1000</f>
        <v>6.6914663564871937</v>
      </c>
      <c r="J184" s="27"/>
      <c r="K184" s="27"/>
      <c r="L184" s="25"/>
      <c r="M184" s="25"/>
      <c r="N184" s="25"/>
      <c r="O18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0.69237780362606716</v>
      </c>
      <c r="P184" s="27" t="s">
        <v>604</v>
      </c>
      <c r="Q184" s="68" t="s">
        <v>605</v>
      </c>
      <c r="R184" s="27"/>
      <c r="S184" s="28"/>
      <c r="T184" s="36">
        <v>0</v>
      </c>
      <c r="U184" s="32">
        <v>578163</v>
      </c>
      <c r="V184" s="32">
        <v>4996118</v>
      </c>
      <c r="W184" s="30">
        <f>IF(Tabella1[[#This Row],[PREZZO]]="",0,$AJ$2+(($AK$2-$AJ$2)/($AI$2-$AH$2))*(-$AH$2+Tabella1[[#This Row],[PREZZO]]))</f>
        <v>0</v>
      </c>
      <c r="X184" s="30">
        <f>IF(Tabella1[[#This Row],[RITORNO]]="",0,$AJ$3+(($AK$3-$AJ$3)/($AI$3/24-$AH$3/24))*(-$AH$3/24+Tabella1[[#This Row],[RITORNO]]))</f>
        <v>0</v>
      </c>
      <c r="Y184" s="30">
        <f>IF(Tabella1[[#This Row],[KM]]="",0,$AJ$4+(($AK$4-$AJ$4)/($AI$4-$AH$4))*(-$AH$4+Tabella1[[#This Row],[KM]]))</f>
        <v>5.5390224290085373</v>
      </c>
      <c r="Z184" s="31">
        <f>IF(Tabella1[[#This Row],[PARK]]="",0,$AJ$5+(($AK$5-$AJ$5)/($AI$5-$AH$5))*(-$AH$5+Tabella1[[#This Row],[PARK]]))</f>
        <v>0</v>
      </c>
      <c r="AA184" s="30">
        <f>IF(Tabella1[[#This Row],[BUONI]]="",0,$AJ$6+(($AK$6-$AJ$6)/($AI$6-$AH$6))*(-$AH$6+Tabella1[[#This Row],[BUONI]]))</f>
        <v>0</v>
      </c>
      <c r="AB184" s="30">
        <f>IF(Tabella1[[#This Row],[QUALITA]]="",0,$AJ$7+(($AK$7-$AJ$7)/($AI$7-$AH$7))*(-$AH$7+Tabella1[[#This Row],[QUALITA]]))</f>
        <v>0</v>
      </c>
      <c r="AC184" s="30">
        <f>IF(Tabella1[[#This Row],[SIMPATIA]]="",0,$AJ$8+(($AK$8-$AJ$8)/($AI$8-$AH$8))*(-$AH$8+Tabella1[[#This Row],[SIMPATIA]]))</f>
        <v>0</v>
      </c>
      <c r="AD184" s="30">
        <f>IF(Tabella1[[#This Row],[LOCATION]]="",0,$AJ$9+(($AK$9-$AJ$9)/($AI$9-$AH$9))*(-$AH$9+Tabella1[[#This Row],[LOCATION]]))</f>
        <v>0</v>
      </c>
      <c r="AE184" s="77" t="s">
        <v>606</v>
      </c>
    </row>
    <row r="185" spans="1:31" ht="14.25" customHeight="1" x14ac:dyDescent="0.25">
      <c r="A185" s="28">
        <f>IFERROR(LARGE(Tabella1[VOTO],Tabella1[[#This Row],[N]]),"")</f>
        <v>0.69194969860335276</v>
      </c>
      <c r="B185" s="33">
        <f>ROW(Tabella1[[#This Row],[NOME1]])-1</f>
        <v>184</v>
      </c>
      <c r="C185" s="98">
        <f>IFERROR(VLOOKUP(Tabella1[[#This Row],[VOTO]],Tabella1[[GRANDE]:[N]],2,FALSE),"")</f>
        <v>184</v>
      </c>
      <c r="D185" s="25" t="s">
        <v>578</v>
      </c>
      <c r="E185" s="25" t="s">
        <v>35</v>
      </c>
      <c r="F185" s="25" t="s">
        <v>58</v>
      </c>
      <c r="G185" s="110"/>
      <c r="H185" s="92"/>
      <c r="I185" s="105">
        <f>SQRT((UFF.X-Tabella1[[#This Row],[X]])^2+(UFF.Y-Tabella1[[#This Row],[Y]])^2)/1000</f>
        <v>6.6966036167597673</v>
      </c>
      <c r="J185" s="27"/>
      <c r="K185" s="27"/>
      <c r="L185" s="25"/>
      <c r="M185" s="25"/>
      <c r="N185" s="25"/>
      <c r="O185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0.69194969860335276</v>
      </c>
      <c r="P185" s="27" t="s">
        <v>509</v>
      </c>
      <c r="Q185" s="68" t="s">
        <v>579</v>
      </c>
      <c r="R185" s="27"/>
      <c r="S185" s="28"/>
      <c r="T185" s="36">
        <v>0</v>
      </c>
      <c r="U185" s="32">
        <v>578202</v>
      </c>
      <c r="V185" s="32">
        <v>4996033</v>
      </c>
      <c r="W185" s="30">
        <f>IF(Tabella1[[#This Row],[PREZZO]]="",0,$AJ$2+(($AK$2-$AJ$2)/($AI$2-$AH$2))*(-$AH$2+Tabella1[[#This Row],[PREZZO]]))</f>
        <v>0</v>
      </c>
      <c r="X185" s="30">
        <f>IF(Tabella1[[#This Row],[RITORNO]]="",0,$AJ$3+(($AK$3-$AJ$3)/($AI$3/24-$AH$3/24))*(-$AH$3/24+Tabella1[[#This Row],[RITORNO]]))</f>
        <v>0</v>
      </c>
      <c r="Y185" s="30">
        <f>IF(Tabella1[[#This Row],[KM]]="",0,$AJ$4+(($AK$4-$AJ$4)/($AI$4-$AH$4))*(-$AH$4+Tabella1[[#This Row],[KM]]))</f>
        <v>5.5355975888268221</v>
      </c>
      <c r="Z185" s="31">
        <f>IF(Tabella1[[#This Row],[PARK]]="",0,$AJ$5+(($AK$5-$AJ$5)/($AI$5-$AH$5))*(-$AH$5+Tabella1[[#This Row],[PARK]]))</f>
        <v>0</v>
      </c>
      <c r="AA185" s="30">
        <f>IF(Tabella1[[#This Row],[BUONI]]="",0,$AJ$6+(($AK$6-$AJ$6)/($AI$6-$AH$6))*(-$AH$6+Tabella1[[#This Row],[BUONI]]))</f>
        <v>0</v>
      </c>
      <c r="AB185" s="30">
        <f>IF(Tabella1[[#This Row],[QUALITA]]="",0,$AJ$7+(($AK$7-$AJ$7)/($AI$7-$AH$7))*(-$AH$7+Tabella1[[#This Row],[QUALITA]]))</f>
        <v>0</v>
      </c>
      <c r="AC185" s="30">
        <f>IF(Tabella1[[#This Row],[SIMPATIA]]="",0,$AJ$8+(($AK$8-$AJ$8)/($AI$8-$AH$8))*(-$AH$8+Tabella1[[#This Row],[SIMPATIA]]))</f>
        <v>0</v>
      </c>
      <c r="AD185" s="30">
        <f>IF(Tabella1[[#This Row],[LOCATION]]="",0,$AJ$9+(($AK$9-$AJ$9)/($AI$9-$AH$9))*(-$AH$9+Tabella1[[#This Row],[LOCATION]]))</f>
        <v>0</v>
      </c>
      <c r="AE185" s="77" t="s">
        <v>580</v>
      </c>
    </row>
    <row r="186" spans="1:31" ht="14.25" customHeight="1" x14ac:dyDescent="0.25">
      <c r="A186" s="28">
        <f>IFERROR(LARGE(Tabella1[VOTO],Tabella1[[#This Row],[N]]),"")</f>
        <v>0.67277276162483268</v>
      </c>
      <c r="B186" s="33">
        <f>ROW(Tabella1[[#This Row],[NOME1]])-1</f>
        <v>185</v>
      </c>
      <c r="C186" s="97">
        <f>IFERROR(VLOOKUP(Tabella1[[#This Row],[VOTO]],Tabella1[[GRANDE]:[N]],2,FALSE),"")</f>
        <v>185</v>
      </c>
      <c r="D186" s="25" t="s">
        <v>557</v>
      </c>
      <c r="E186" s="25" t="s">
        <v>35</v>
      </c>
      <c r="F186" s="25" t="s">
        <v>558</v>
      </c>
      <c r="G186" s="110"/>
      <c r="H186" s="26"/>
      <c r="I186" s="105">
        <f>SQRT((UFF.X-Tabella1[[#This Row],[X]])^2+(UFF.Y-Tabella1[[#This Row],[Y]])^2)/1000</f>
        <v>6.9267268605020078</v>
      </c>
      <c r="J186" s="25"/>
      <c r="K186" s="25"/>
      <c r="L186" s="25"/>
      <c r="M186" s="25"/>
      <c r="N186" s="25"/>
      <c r="O186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0.67277276162483268</v>
      </c>
      <c r="P186" s="27" t="s">
        <v>258</v>
      </c>
      <c r="Q186" s="68" t="s">
        <v>560</v>
      </c>
      <c r="R186" s="27"/>
      <c r="S186" s="94"/>
      <c r="T186" s="36">
        <v>0</v>
      </c>
      <c r="U186" s="29">
        <v>578085</v>
      </c>
      <c r="V186" s="29">
        <v>5002625</v>
      </c>
      <c r="W186" s="30">
        <f>IF(Tabella1[[#This Row],[PREZZO]]="",0,$AJ$2+(($AK$2-$AJ$2)/($AI$2-$AH$2))*(-$AH$2+Tabella1[[#This Row],[PREZZO]]))</f>
        <v>0</v>
      </c>
      <c r="X186" s="30">
        <f>IF(Tabella1[[#This Row],[RITORNO]]="",0,$AJ$3+(($AK$3-$AJ$3)/($AI$3/24-$AH$3/24))*(-$AH$3/24+Tabella1[[#This Row],[RITORNO]]))</f>
        <v>0</v>
      </c>
      <c r="Y186" s="30">
        <f>IF(Tabella1[[#This Row],[KM]]="",0,$AJ$4+(($AK$4-$AJ$4)/($AI$4-$AH$4))*(-$AH$4+Tabella1[[#This Row],[KM]]))</f>
        <v>5.3821820929986615</v>
      </c>
      <c r="Z186" s="31">
        <f>IF(Tabella1[[#This Row],[PARK]]="",0,$AJ$5+(($AK$5-$AJ$5)/($AI$5-$AH$5))*(-$AH$5+Tabella1[[#This Row],[PARK]]))</f>
        <v>0</v>
      </c>
      <c r="AA186" s="30">
        <f>IF(Tabella1[[#This Row],[BUONI]]="",0,$AJ$6+(($AK$6-$AJ$6)/($AI$6-$AH$6))*(-$AH$6+Tabella1[[#This Row],[BUONI]]))</f>
        <v>0</v>
      </c>
      <c r="AB186" s="30">
        <f>IF(Tabella1[[#This Row],[QUALITA]]="",0,$AJ$7+(($AK$7-$AJ$7)/($AI$7-$AH$7))*(-$AH$7+Tabella1[[#This Row],[QUALITA]]))</f>
        <v>0</v>
      </c>
      <c r="AC186" s="30">
        <f>IF(Tabella1[[#This Row],[SIMPATIA]]="",0,$AJ$8+(($AK$8-$AJ$8)/($AI$8-$AH$8))*(-$AH$8+Tabella1[[#This Row],[SIMPATIA]]))</f>
        <v>0</v>
      </c>
      <c r="AD186" s="30">
        <f>IF(Tabella1[[#This Row],[LOCATION]]="",0,$AJ$9+(($AK$9-$AJ$9)/($AI$9-$AH$9))*(-$AH$9+Tabella1[[#This Row],[LOCATION]]))</f>
        <v>0</v>
      </c>
      <c r="AE186" s="77" t="s">
        <v>559</v>
      </c>
    </row>
    <row r="187" spans="1:31" ht="14.25" customHeight="1" x14ac:dyDescent="0.25">
      <c r="A187" s="28">
        <f>IFERROR(LARGE(Tabella1[VOTO],Tabella1[[#This Row],[N]]),"")</f>
        <v>0.67204388752918798</v>
      </c>
      <c r="B187" s="24">
        <f>ROW(Tabella1[[#This Row],[NOME1]])-1</f>
        <v>186</v>
      </c>
      <c r="C187" s="98">
        <f>IFERROR(VLOOKUP(Tabella1[[#This Row],[VOTO]],Tabella1[[GRANDE]:[N]],2,FALSE),"")</f>
        <v>186</v>
      </c>
      <c r="D187" s="25" t="s">
        <v>144</v>
      </c>
      <c r="E187" s="25" t="s">
        <v>36</v>
      </c>
      <c r="F187" s="25" t="s">
        <v>145</v>
      </c>
      <c r="G187" s="110"/>
      <c r="H187" s="10"/>
      <c r="I187" s="105">
        <f>SQRT((UFF.X-Tabella1[[#This Row],[X]])^2+(UFF.Y-Tabella1[[#This Row],[Y]])^2)/1000</f>
        <v>6.9354733496497447</v>
      </c>
      <c r="J187" s="25"/>
      <c r="K187" s="25"/>
      <c r="L187" s="25"/>
      <c r="M187" s="25"/>
      <c r="N187" s="25"/>
      <c r="O187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0.67204388752918798</v>
      </c>
      <c r="P187" s="27" t="s">
        <v>169</v>
      </c>
      <c r="Q187" s="68" t="s">
        <v>752</v>
      </c>
      <c r="R187" s="27"/>
      <c r="S187" s="19"/>
      <c r="T187" s="36">
        <v>0</v>
      </c>
      <c r="U187" s="29">
        <v>579507.34</v>
      </c>
      <c r="V187" s="29">
        <v>5004390.41</v>
      </c>
      <c r="W187" s="30">
        <f>IF(Tabella1[[#This Row],[PREZZO]]="",0,$AJ$2+(($AK$2-$AJ$2)/($AI$2-$AH$2))*(-$AH$2+Tabella1[[#This Row],[PREZZO]]))</f>
        <v>0</v>
      </c>
      <c r="X187" s="30">
        <f>IF(Tabella1[[#This Row],[RITORNO]]="",0,$AJ$3+(($AK$3-$AJ$3)/($AI$3/24-$AH$3/24))*(-$AH$3/24+Tabella1[[#This Row],[RITORNO]]))</f>
        <v>0</v>
      </c>
      <c r="Y187" s="30">
        <f>IF(Tabella1[[#This Row],[KM]]="",0,$AJ$4+(($AK$4-$AJ$4)/($AI$4-$AH$4))*(-$AH$4+Tabella1[[#This Row],[KM]]))</f>
        <v>5.3763511002335038</v>
      </c>
      <c r="Z187" s="31">
        <f>IF(Tabella1[[#This Row],[PARK]]="",0,$AJ$5+(($AK$5-$AJ$5)/($AI$5-$AH$5))*(-$AH$5+Tabella1[[#This Row],[PARK]]))</f>
        <v>0</v>
      </c>
      <c r="AA187" s="30">
        <f>IF(Tabella1[[#This Row],[BUONI]]="",0,$AJ$6+(($AK$6-$AJ$6)/($AI$6-$AH$6))*(-$AH$6+Tabella1[[#This Row],[BUONI]]))</f>
        <v>0</v>
      </c>
      <c r="AB187" s="30">
        <f>IF(Tabella1[[#This Row],[QUALITA]]="",0,$AJ$7+(($AK$7-$AJ$7)/($AI$7-$AH$7))*(-$AH$7+Tabella1[[#This Row],[QUALITA]]))</f>
        <v>0</v>
      </c>
      <c r="AC187" s="30">
        <f>IF(Tabella1[[#This Row],[SIMPATIA]]="",0,$AJ$8+(($AK$8-$AJ$8)/($AI$8-$AH$8))*(-$AH$8+Tabella1[[#This Row],[SIMPATIA]]))</f>
        <v>0</v>
      </c>
      <c r="AD187" s="30">
        <f>IF(Tabella1[[#This Row],[LOCATION]]="",0,$AJ$9+(($AK$9-$AJ$9)/($AI$9-$AH$9))*(-$AH$9+Tabella1[[#This Row],[LOCATION]]))</f>
        <v>0</v>
      </c>
      <c r="AE187" s="77" t="s">
        <v>751</v>
      </c>
    </row>
    <row r="188" spans="1:31" ht="14.25" customHeight="1" x14ac:dyDescent="0.25">
      <c r="A188" s="28">
        <f>IFERROR(LARGE(Tabella1[VOTO],Tabella1[[#This Row],[N]]),"")</f>
        <v>0.67187256859369748</v>
      </c>
      <c r="B188" s="24">
        <f>ROW(Tabella1[[#This Row],[NOME1]])-1</f>
        <v>187</v>
      </c>
      <c r="C188" s="98">
        <f>IFERROR(VLOOKUP(Tabella1[[#This Row],[VOTO]],Tabella1[[GRANDE]:[N]],2,FALSE),"")</f>
        <v>187</v>
      </c>
      <c r="D188" s="25" t="s">
        <v>676</v>
      </c>
      <c r="E188" s="25" t="s">
        <v>36</v>
      </c>
      <c r="F188" s="25" t="s">
        <v>149</v>
      </c>
      <c r="G188" s="110"/>
      <c r="H188" s="26"/>
      <c r="I188" s="106">
        <f>SQRT((UFF.X-Tabella1[[#This Row],[X]])^2+(UFF.Y-Tabella1[[#This Row],[Y]])^2)/1000</f>
        <v>6.9375291768756302</v>
      </c>
      <c r="J188" s="25"/>
      <c r="K188" s="25"/>
      <c r="L188" s="25"/>
      <c r="M188" s="25"/>
      <c r="N188" s="25"/>
      <c r="O18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0.67187256859369748</v>
      </c>
      <c r="P188" s="27" t="s">
        <v>443</v>
      </c>
      <c r="Q188" s="68" t="s">
        <v>749</v>
      </c>
      <c r="R188" s="27"/>
      <c r="S188" s="28"/>
      <c r="T188" s="36">
        <v>0</v>
      </c>
      <c r="U188" s="29">
        <v>577231.84</v>
      </c>
      <c r="V188" s="29">
        <v>5000147.12</v>
      </c>
      <c r="W188" s="30">
        <f>IF(Tabella1[[#This Row],[PREZZO]]="",0,$AJ$2+(($AK$2-$AJ$2)/($AI$2-$AH$2))*(-$AH$2+Tabella1[[#This Row],[PREZZO]]))</f>
        <v>0</v>
      </c>
      <c r="X188" s="30">
        <f>IF(Tabella1[[#This Row],[RITORNO]]="",0,$AJ$3+(($AK$3-$AJ$3)/($AI$3/24-$AH$3/24))*(-$AH$3/24+Tabella1[[#This Row],[RITORNO]]))</f>
        <v>0</v>
      </c>
      <c r="Y188" s="30">
        <f>IF(Tabella1[[#This Row],[KM]]="",0,$AJ$4+(($AK$4-$AJ$4)/($AI$4-$AH$4))*(-$AH$4+Tabella1[[#This Row],[KM]]))</f>
        <v>5.3749805487495799</v>
      </c>
      <c r="Z188" s="31">
        <f>IF(Tabella1[[#This Row],[PARK]]="",0,$AJ$5+(($AK$5-$AJ$5)/($AI$5-$AH$5))*(-$AH$5+Tabella1[[#This Row],[PARK]]))</f>
        <v>0</v>
      </c>
      <c r="AA188" s="30">
        <f>IF(Tabella1[[#This Row],[BUONI]]="",0,$AJ$6+(($AK$6-$AJ$6)/($AI$6-$AH$6))*(-$AH$6+Tabella1[[#This Row],[BUONI]]))</f>
        <v>0</v>
      </c>
      <c r="AB188" s="30">
        <f>IF(Tabella1[[#This Row],[QUALITA]]="",0,$AJ$7+(($AK$7-$AJ$7)/($AI$7-$AH$7))*(-$AH$7+Tabella1[[#This Row],[QUALITA]]))</f>
        <v>0</v>
      </c>
      <c r="AC188" s="30">
        <f>IF(Tabella1[[#This Row],[SIMPATIA]]="",0,$AJ$8+(($AK$8-$AJ$8)/($AI$8-$AH$8))*(-$AH$8+Tabella1[[#This Row],[SIMPATIA]]))</f>
        <v>0</v>
      </c>
      <c r="AD188" s="30">
        <f>IF(Tabella1[[#This Row],[LOCATION]]="",0,$AJ$9+(($AK$9-$AJ$9)/($AI$9-$AH$9))*(-$AH$9+Tabella1[[#This Row],[LOCATION]]))</f>
        <v>0</v>
      </c>
      <c r="AE188" s="77" t="s">
        <v>750</v>
      </c>
    </row>
    <row r="189" spans="1:31" ht="14.25" customHeight="1" x14ac:dyDescent="0.25">
      <c r="A189" s="28">
        <f>IFERROR(LARGE(Tabella1[VOTO],Tabella1[[#This Row],[N]]),"")</f>
        <v>0.669663501588183</v>
      </c>
      <c r="B189" s="24">
        <f>ROW(Tabella1[[#This Row],[NOME1]])-1</f>
        <v>188</v>
      </c>
      <c r="C189" s="98">
        <f>IFERROR(VLOOKUP(Tabella1[[#This Row],[VOTO]],Tabella1[[GRANDE]:[N]],2,FALSE),"")</f>
        <v>188</v>
      </c>
      <c r="D189" s="25" t="s">
        <v>419</v>
      </c>
      <c r="E189" s="25" t="s">
        <v>36</v>
      </c>
      <c r="F189" s="25" t="s">
        <v>422</v>
      </c>
      <c r="G189" s="110"/>
      <c r="H189" s="26"/>
      <c r="I189" s="106">
        <f>SQRT((UFF.X-Tabella1[[#This Row],[X]])^2+(UFF.Y-Tabella1[[#This Row],[Y]])^2)/1000</f>
        <v>6.9640379809418045</v>
      </c>
      <c r="J189" s="25"/>
      <c r="K189" s="25"/>
      <c r="L189" s="25"/>
      <c r="M189" s="25"/>
      <c r="N189" s="25"/>
      <c r="O18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0.669663501588183</v>
      </c>
      <c r="P189" s="27" t="s">
        <v>130</v>
      </c>
      <c r="Q189" s="68" t="s">
        <v>7</v>
      </c>
      <c r="R189" s="27"/>
      <c r="S189" s="28"/>
      <c r="T189" s="36">
        <v>0</v>
      </c>
      <c r="U189" s="32">
        <v>588264</v>
      </c>
      <c r="V189" s="32">
        <v>4993612</v>
      </c>
      <c r="W189" s="30">
        <f>IF(Tabella1[[#This Row],[PREZZO]]="",0,$AJ$2+(($AK$2-$AJ$2)/($AI$2-$AH$2))*(-$AH$2+Tabella1[[#This Row],[PREZZO]]))</f>
        <v>0</v>
      </c>
      <c r="X189" s="30">
        <f>IF(Tabella1[[#This Row],[RITORNO]]="",0,$AJ$3+(($AK$3-$AJ$3)/($AI$3/24-$AH$3/24))*(-$AH$3/24+Tabella1[[#This Row],[RITORNO]]))</f>
        <v>0</v>
      </c>
      <c r="Y189" s="30">
        <f>IF(Tabella1[[#This Row],[KM]]="",0,$AJ$4+(($AK$4-$AJ$4)/($AI$4-$AH$4))*(-$AH$4+Tabella1[[#This Row],[KM]]))</f>
        <v>5.357308012705464</v>
      </c>
      <c r="Z189" s="31">
        <f>IF(Tabella1[[#This Row],[PARK]]="",0,$AJ$5+(($AK$5-$AJ$5)/($AI$5-$AH$5))*(-$AH$5+Tabella1[[#This Row],[PARK]]))</f>
        <v>0</v>
      </c>
      <c r="AA189" s="30">
        <f>IF(Tabella1[[#This Row],[BUONI]]="",0,$AJ$6+(($AK$6-$AJ$6)/($AI$6-$AH$6))*(-$AH$6+Tabella1[[#This Row],[BUONI]]))</f>
        <v>0</v>
      </c>
      <c r="AB189" s="30">
        <f>IF(Tabella1[[#This Row],[QUALITA]]="",0,$AJ$7+(($AK$7-$AJ$7)/($AI$7-$AH$7))*(-$AH$7+Tabella1[[#This Row],[QUALITA]]))</f>
        <v>0</v>
      </c>
      <c r="AC189" s="30">
        <f>IF(Tabella1[[#This Row],[SIMPATIA]]="",0,$AJ$8+(($AK$8-$AJ$8)/($AI$8-$AH$8))*(-$AH$8+Tabella1[[#This Row],[SIMPATIA]]))</f>
        <v>0</v>
      </c>
      <c r="AD189" s="30">
        <f>IF(Tabella1[[#This Row],[LOCATION]]="",0,$AJ$9+(($AK$9-$AJ$9)/($AI$9-$AH$9))*(-$AH$9+Tabella1[[#This Row],[LOCATION]]))</f>
        <v>0</v>
      </c>
      <c r="AE189" s="77" t="s">
        <v>737</v>
      </c>
    </row>
    <row r="190" spans="1:31" ht="14.25" customHeight="1" x14ac:dyDescent="0.25">
      <c r="A190" s="28">
        <f>IFERROR(LARGE(Tabella1[VOTO],Tabella1[[#This Row],[N]]),"")</f>
        <v>0.66948874903237243</v>
      </c>
      <c r="B190" s="24">
        <f>ROW(Tabella1[[#This Row],[NOME1]])-1</f>
        <v>189</v>
      </c>
      <c r="C190" s="98">
        <f>IFERROR(VLOOKUP(Tabella1[[#This Row],[VOTO]],Tabella1[[GRANDE]:[N]],2,FALSE),"")</f>
        <v>189</v>
      </c>
      <c r="D190" s="25" t="s">
        <v>418</v>
      </c>
      <c r="E190" s="25" t="s">
        <v>36</v>
      </c>
      <c r="F190" s="25" t="s">
        <v>422</v>
      </c>
      <c r="G190" s="110"/>
      <c r="H190" s="26"/>
      <c r="I190" s="106">
        <f>SQRT((UFF.X-Tabella1[[#This Row],[X]])^2+(UFF.Y-Tabella1[[#This Row],[Y]])^2)/1000</f>
        <v>6.9661350116115317</v>
      </c>
      <c r="J190" s="25"/>
      <c r="K190" s="25"/>
      <c r="L190" s="25"/>
      <c r="M190" s="25"/>
      <c r="N190" s="25"/>
      <c r="O190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0.66948874903237243</v>
      </c>
      <c r="P190" s="27" t="s">
        <v>7</v>
      </c>
      <c r="Q190" s="68" t="s">
        <v>7</v>
      </c>
      <c r="R190" s="27"/>
      <c r="S190" s="28"/>
      <c r="T190" s="36">
        <v>0</v>
      </c>
      <c r="U190" s="32">
        <v>588013</v>
      </c>
      <c r="V190" s="32">
        <v>4993431</v>
      </c>
      <c r="W190" s="30">
        <f>IF(Tabella1[[#This Row],[PREZZO]]="",0,$AJ$2+(($AK$2-$AJ$2)/($AI$2-$AH$2))*(-$AH$2+Tabella1[[#This Row],[PREZZO]]))</f>
        <v>0</v>
      </c>
      <c r="X190" s="30">
        <f>IF(Tabella1[[#This Row],[RITORNO]]="",0,$AJ$3+(($AK$3-$AJ$3)/($AI$3/24-$AH$3/24))*(-$AH$3/24+Tabella1[[#This Row],[RITORNO]]))</f>
        <v>0</v>
      </c>
      <c r="Y190" s="30">
        <f>IF(Tabella1[[#This Row],[KM]]="",0,$AJ$4+(($AK$4-$AJ$4)/($AI$4-$AH$4))*(-$AH$4+Tabella1[[#This Row],[KM]]))</f>
        <v>5.3559099922589795</v>
      </c>
      <c r="Z190" s="31">
        <f>IF(Tabella1[[#This Row],[PARK]]="",0,$AJ$5+(($AK$5-$AJ$5)/($AI$5-$AH$5))*(-$AH$5+Tabella1[[#This Row],[PARK]]))</f>
        <v>0</v>
      </c>
      <c r="AA190" s="30">
        <f>IF(Tabella1[[#This Row],[BUONI]]="",0,$AJ$6+(($AK$6-$AJ$6)/($AI$6-$AH$6))*(-$AH$6+Tabella1[[#This Row],[BUONI]]))</f>
        <v>0</v>
      </c>
      <c r="AB190" s="30">
        <f>IF(Tabella1[[#This Row],[QUALITA]]="",0,$AJ$7+(($AK$7-$AJ$7)/($AI$7-$AH$7))*(-$AH$7+Tabella1[[#This Row],[QUALITA]]))</f>
        <v>0</v>
      </c>
      <c r="AC190" s="30">
        <f>IF(Tabella1[[#This Row],[SIMPATIA]]="",0,$AJ$8+(($AK$8-$AJ$8)/($AI$8-$AH$8))*(-$AH$8+Tabella1[[#This Row],[SIMPATIA]]))</f>
        <v>0</v>
      </c>
      <c r="AD190" s="30">
        <f>IF(Tabella1[[#This Row],[LOCATION]]="",0,$AJ$9+(($AK$9-$AJ$9)/($AI$9-$AH$9))*(-$AH$9+Tabella1[[#This Row],[LOCATION]]))</f>
        <v>0</v>
      </c>
      <c r="AE190" s="30" t="s">
        <v>7</v>
      </c>
    </row>
    <row r="191" spans="1:31" ht="14.25" customHeight="1" x14ac:dyDescent="0.25">
      <c r="A191" s="28">
        <f>IFERROR(LARGE(Tabella1[VOTO],Tabella1[[#This Row],[N]]),"")</f>
        <v>0.65489417374348913</v>
      </c>
      <c r="B191" s="24">
        <f>ROW(Tabella1[[#This Row],[NOME1]])-1</f>
        <v>190</v>
      </c>
      <c r="C191" s="98">
        <f>IFERROR(VLOOKUP(Tabella1[[#This Row],[VOTO]],Tabella1[[GRANDE]:[N]],2,FALSE),"")</f>
        <v>190</v>
      </c>
      <c r="D191" s="25" t="s">
        <v>420</v>
      </c>
      <c r="E191" s="25" t="s">
        <v>34</v>
      </c>
      <c r="F191" s="25" t="s">
        <v>422</v>
      </c>
      <c r="G191" s="110"/>
      <c r="H191" s="26"/>
      <c r="I191" s="106">
        <f>SQRT((UFF.X-Tabella1[[#This Row],[X]])^2+(UFF.Y-Tabella1[[#This Row],[Y]])^2)/1000</f>
        <v>7.14126991507813</v>
      </c>
      <c r="J191" s="25"/>
      <c r="K191" s="25"/>
      <c r="L191" s="25"/>
      <c r="M191" s="25"/>
      <c r="N191" s="25"/>
      <c r="O19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0.65489417374348913</v>
      </c>
      <c r="P191" s="27" t="s">
        <v>254</v>
      </c>
      <c r="Q191" s="68" t="s">
        <v>748</v>
      </c>
      <c r="R191" s="27"/>
      <c r="S191" s="28"/>
      <c r="T191" s="36">
        <v>0</v>
      </c>
      <c r="U191" s="32">
        <v>588414</v>
      </c>
      <c r="V191" s="32">
        <v>4993503</v>
      </c>
      <c r="W191" s="30">
        <f>IF(Tabella1[[#This Row],[PREZZO]]="",0,$AJ$2+(($AK$2-$AJ$2)/($AI$2-$AH$2))*(-$AH$2+Tabella1[[#This Row],[PREZZO]]))</f>
        <v>0</v>
      </c>
      <c r="X191" s="30">
        <f>IF(Tabella1[[#This Row],[RITORNO]]="",0,$AJ$3+(($AK$3-$AJ$3)/($AI$3/24-$AH$3/24))*(-$AH$3/24+Tabella1[[#This Row],[RITORNO]]))</f>
        <v>0</v>
      </c>
      <c r="Y191" s="30">
        <f>IF(Tabella1[[#This Row],[KM]]="",0,$AJ$4+(($AK$4-$AJ$4)/($AI$4-$AH$4))*(-$AH$4+Tabella1[[#This Row],[KM]]))</f>
        <v>5.239153389947913</v>
      </c>
      <c r="Z191" s="31">
        <f>IF(Tabella1[[#This Row],[PARK]]="",0,$AJ$5+(($AK$5-$AJ$5)/($AI$5-$AH$5))*(-$AH$5+Tabella1[[#This Row],[PARK]]))</f>
        <v>0</v>
      </c>
      <c r="AA191" s="30">
        <f>IF(Tabella1[[#This Row],[BUONI]]="",0,$AJ$6+(($AK$6-$AJ$6)/($AI$6-$AH$6))*(-$AH$6+Tabella1[[#This Row],[BUONI]]))</f>
        <v>0</v>
      </c>
      <c r="AB191" s="30">
        <f>IF(Tabella1[[#This Row],[QUALITA]]="",0,$AJ$7+(($AK$7-$AJ$7)/($AI$7-$AH$7))*(-$AH$7+Tabella1[[#This Row],[QUALITA]]))</f>
        <v>0</v>
      </c>
      <c r="AC191" s="30">
        <f>IF(Tabella1[[#This Row],[SIMPATIA]]="",0,$AJ$8+(($AK$8-$AJ$8)/($AI$8-$AH$8))*(-$AH$8+Tabella1[[#This Row],[SIMPATIA]]))</f>
        <v>0</v>
      </c>
      <c r="AD191" s="30">
        <f>IF(Tabella1[[#This Row],[LOCATION]]="",0,$AJ$9+(($AK$9-$AJ$9)/($AI$9-$AH$9))*(-$AH$9+Tabella1[[#This Row],[LOCATION]]))</f>
        <v>0</v>
      </c>
      <c r="AE191" s="77" t="s">
        <v>738</v>
      </c>
    </row>
    <row r="192" spans="1:31" ht="14.25" customHeight="1" x14ac:dyDescent="0.25">
      <c r="A192" s="28">
        <f>IFERROR(LARGE(Tabella1[VOTO],Tabella1[[#This Row],[N]]),"")</f>
        <v>0.64633652563884747</v>
      </c>
      <c r="B192" s="24">
        <f>ROW(Tabella1[[#This Row],[NOME1]])-1</f>
        <v>191</v>
      </c>
      <c r="C192" s="98">
        <f>IFERROR(VLOOKUP(Tabella1[[#This Row],[VOTO]],Tabella1[[GRANDE]:[N]],2,FALSE),"")</f>
        <v>191</v>
      </c>
      <c r="D192" s="25" t="s">
        <v>703</v>
      </c>
      <c r="E192" s="25" t="s">
        <v>36</v>
      </c>
      <c r="F192" s="25" t="s">
        <v>422</v>
      </c>
      <c r="G192" s="110"/>
      <c r="H192" s="26"/>
      <c r="I192" s="106">
        <f>SQRT((UFF.X-Tabella1[[#This Row],[X]])^2+(UFF.Y-Tabella1[[#This Row],[Y]])^2)/1000</f>
        <v>7.2439616923338299</v>
      </c>
      <c r="J192" s="25"/>
      <c r="K192" s="25"/>
      <c r="L192" s="25"/>
      <c r="M192" s="25"/>
      <c r="N192" s="25"/>
      <c r="O19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0.64633652563884747</v>
      </c>
      <c r="P192" s="27" t="s">
        <v>7</v>
      </c>
      <c r="Q192" s="68" t="s">
        <v>739</v>
      </c>
      <c r="R192" s="27"/>
      <c r="S192" s="28"/>
      <c r="T192" s="36">
        <v>0</v>
      </c>
      <c r="U192" s="32">
        <v>588489</v>
      </c>
      <c r="V192" s="32">
        <v>4993431</v>
      </c>
      <c r="W192" s="30">
        <f>IF(Tabella1[[#This Row],[PREZZO]]="",0,$AJ$2+(($AK$2-$AJ$2)/($AI$2-$AH$2))*(-$AH$2+Tabella1[[#This Row],[PREZZO]]))</f>
        <v>0</v>
      </c>
      <c r="X192" s="30">
        <f>IF(Tabella1[[#This Row],[RITORNO]]="",0,$AJ$3+(($AK$3-$AJ$3)/($AI$3/24-$AH$3/24))*(-$AH$3/24+Tabella1[[#This Row],[RITORNO]]))</f>
        <v>0</v>
      </c>
      <c r="Y192" s="30">
        <f>IF(Tabella1[[#This Row],[KM]]="",0,$AJ$4+(($AK$4-$AJ$4)/($AI$4-$AH$4))*(-$AH$4+Tabella1[[#This Row],[KM]]))</f>
        <v>5.1706922051107798</v>
      </c>
      <c r="Z192" s="31">
        <f>IF(Tabella1[[#This Row],[PARK]]="",0,$AJ$5+(($AK$5-$AJ$5)/($AI$5-$AH$5))*(-$AH$5+Tabella1[[#This Row],[PARK]]))</f>
        <v>0</v>
      </c>
      <c r="AA192" s="30">
        <f>IF(Tabella1[[#This Row],[BUONI]]="",0,$AJ$6+(($AK$6-$AJ$6)/($AI$6-$AH$6))*(-$AH$6+Tabella1[[#This Row],[BUONI]]))</f>
        <v>0</v>
      </c>
      <c r="AB192" s="30">
        <f>IF(Tabella1[[#This Row],[QUALITA]]="",0,$AJ$7+(($AK$7-$AJ$7)/($AI$7-$AH$7))*(-$AH$7+Tabella1[[#This Row],[QUALITA]]))</f>
        <v>0</v>
      </c>
      <c r="AC192" s="30">
        <f>IF(Tabella1[[#This Row],[SIMPATIA]]="",0,$AJ$8+(($AK$8-$AJ$8)/($AI$8-$AH$8))*(-$AH$8+Tabella1[[#This Row],[SIMPATIA]]))</f>
        <v>0</v>
      </c>
      <c r="AD192" s="30">
        <f>IF(Tabella1[[#This Row],[LOCATION]]="",0,$AJ$9+(($AK$9-$AJ$9)/($AI$9-$AH$9))*(-$AH$9+Tabella1[[#This Row],[LOCATION]]))</f>
        <v>0</v>
      </c>
      <c r="AE192" s="77" t="s">
        <v>736</v>
      </c>
    </row>
    <row r="193" spans="1:31" ht="14.25" customHeight="1" x14ac:dyDescent="0.25">
      <c r="A193" s="28">
        <f>IFERROR(LARGE(Tabella1[VOTO],Tabella1[[#This Row],[N]]),"")</f>
        <v>0.64187472736102946</v>
      </c>
      <c r="B193" s="24">
        <f>ROW(Tabella1[[#This Row],[NOME1]])-1</f>
        <v>192</v>
      </c>
      <c r="C193" s="98">
        <f>IFERROR(VLOOKUP(Tabella1[[#This Row],[VOTO]],Tabella1[[GRANDE]:[N]],2,FALSE),"")</f>
        <v>192</v>
      </c>
      <c r="D193" s="25" t="s">
        <v>421</v>
      </c>
      <c r="E193" s="25" t="s">
        <v>34</v>
      </c>
      <c r="F193" s="25" t="s">
        <v>58</v>
      </c>
      <c r="G193" s="110"/>
      <c r="H193" s="26"/>
      <c r="I193" s="106">
        <f>SQRT((UFF.X-Tabella1[[#This Row],[X]])^2+(UFF.Y-Tabella1[[#This Row],[Y]])^2)/1000</f>
        <v>7.2975032716676456</v>
      </c>
      <c r="J193" s="25"/>
      <c r="K193" s="25"/>
      <c r="L193" s="25"/>
      <c r="M193" s="25"/>
      <c r="N193" s="25"/>
      <c r="O193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0.64187472736102946</v>
      </c>
      <c r="P193" s="27" t="s">
        <v>7</v>
      </c>
      <c r="Q193" s="68" t="s">
        <v>423</v>
      </c>
      <c r="R193" s="27"/>
      <c r="S193" s="28"/>
      <c r="T193" s="36">
        <v>0</v>
      </c>
      <c r="U193" s="32">
        <v>577877</v>
      </c>
      <c r="V193" s="32">
        <v>4995392</v>
      </c>
      <c r="W193" s="30">
        <f>IF(Tabella1[[#This Row],[PREZZO]]="",0,$AJ$2+(($AK$2-$AJ$2)/($AI$2-$AH$2))*(-$AH$2+Tabella1[[#This Row],[PREZZO]]))</f>
        <v>0</v>
      </c>
      <c r="X193" s="30">
        <f>IF(Tabella1[[#This Row],[RITORNO]]="",0,$AJ$3+(($AK$3-$AJ$3)/($AI$3/24-$AH$3/24))*(-$AH$3/24+Tabella1[[#This Row],[RITORNO]]))</f>
        <v>0</v>
      </c>
      <c r="Y193" s="30">
        <f>IF(Tabella1[[#This Row],[KM]]="",0,$AJ$4+(($AK$4-$AJ$4)/($AI$4-$AH$4))*(-$AH$4+Tabella1[[#This Row],[KM]]))</f>
        <v>5.1349978188882357</v>
      </c>
      <c r="Z193" s="31">
        <f>IF(Tabella1[[#This Row],[PARK]]="",0,$AJ$5+(($AK$5-$AJ$5)/($AI$5-$AH$5))*(-$AH$5+Tabella1[[#This Row],[PARK]]))</f>
        <v>0</v>
      </c>
      <c r="AA193" s="30">
        <f>IF(Tabella1[[#This Row],[BUONI]]="",0,$AJ$6+(($AK$6-$AJ$6)/($AI$6-$AH$6))*(-$AH$6+Tabella1[[#This Row],[BUONI]]))</f>
        <v>0</v>
      </c>
      <c r="AB193" s="30">
        <f>IF(Tabella1[[#This Row],[QUALITA]]="",0,$AJ$7+(($AK$7-$AJ$7)/($AI$7-$AH$7))*(-$AH$7+Tabella1[[#This Row],[QUALITA]]))</f>
        <v>0</v>
      </c>
      <c r="AC193" s="30">
        <f>IF(Tabella1[[#This Row],[SIMPATIA]]="",0,$AJ$8+(($AK$8-$AJ$8)/($AI$8-$AH$8))*(-$AH$8+Tabella1[[#This Row],[SIMPATIA]]))</f>
        <v>0</v>
      </c>
      <c r="AD193" s="30">
        <f>IF(Tabella1[[#This Row],[LOCATION]]="",0,$AJ$9+(($AK$9-$AJ$9)/($AI$9-$AH$9))*(-$AH$9+Tabella1[[#This Row],[LOCATION]]))</f>
        <v>0</v>
      </c>
      <c r="AE193" s="77" t="s">
        <v>424</v>
      </c>
    </row>
    <row r="194" spans="1:31" ht="14.25" customHeight="1" x14ac:dyDescent="0.25">
      <c r="A194" s="28">
        <f>IFERROR(LARGE(Tabella1[VOTO],Tabella1[[#This Row],[N]]),"")</f>
        <v>0.63644580261012151</v>
      </c>
      <c r="B194" s="24">
        <f>ROW(Tabella1[[#This Row],[NOME1]])-1</f>
        <v>193</v>
      </c>
      <c r="C194" s="98">
        <f>IFERROR(VLOOKUP(Tabella1[[#This Row],[VOTO]],Tabella1[[GRANDE]:[N]],2,FALSE),"")</f>
        <v>193</v>
      </c>
      <c r="D194" s="25" t="s">
        <v>209</v>
      </c>
      <c r="E194" s="25" t="s">
        <v>37</v>
      </c>
      <c r="F194" s="25" t="s">
        <v>210</v>
      </c>
      <c r="G194" s="110"/>
      <c r="H194" s="26"/>
      <c r="I194" s="106">
        <f>SQRT((UFF.X-Tabella1[[#This Row],[X]])^2+(UFF.Y-Tabella1[[#This Row],[Y]])^2)/1000</f>
        <v>7.3626503686785414</v>
      </c>
      <c r="J194" s="25"/>
      <c r="K194" s="25"/>
      <c r="L194" s="25"/>
      <c r="M194" s="25"/>
      <c r="N194" s="25"/>
      <c r="O194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0.63644580261012151</v>
      </c>
      <c r="P194" s="27" t="s">
        <v>169</v>
      </c>
      <c r="Q194" s="68" t="s">
        <v>747</v>
      </c>
      <c r="R194" s="27"/>
      <c r="S194" s="28"/>
      <c r="T194" s="36">
        <v>0</v>
      </c>
      <c r="U194" s="32">
        <v>578558.32999999996</v>
      </c>
      <c r="V194" s="32">
        <v>5004039.95</v>
      </c>
      <c r="W194" s="30">
        <f>IF(Tabella1[[#This Row],[PREZZO]]="",0,$AJ$2+(($AK$2-$AJ$2)/($AI$2-$AH$2))*(-$AH$2+Tabella1[[#This Row],[PREZZO]]))</f>
        <v>0</v>
      </c>
      <c r="X194" s="30">
        <f>IF(Tabella1[[#This Row],[RITORNO]]="",0,$AJ$3+(($AK$3-$AJ$3)/($AI$3/24-$AH$3/24))*(-$AH$3/24+Tabella1[[#This Row],[RITORNO]]))</f>
        <v>0</v>
      </c>
      <c r="Y194" s="30">
        <f>IF(Tabella1[[#This Row],[KM]]="",0,$AJ$4+(($AK$4-$AJ$4)/($AI$4-$AH$4))*(-$AH$4+Tabella1[[#This Row],[KM]]))</f>
        <v>5.0915664208809721</v>
      </c>
      <c r="Z194" s="31">
        <f>IF(Tabella1[[#This Row],[PARK]]="",0,$AJ$5+(($AK$5-$AJ$5)/($AI$5-$AH$5))*(-$AH$5+Tabella1[[#This Row],[PARK]]))</f>
        <v>0</v>
      </c>
      <c r="AA194" s="30">
        <f>IF(Tabella1[[#This Row],[BUONI]]="",0,$AJ$6+(($AK$6-$AJ$6)/($AI$6-$AH$6))*(-$AH$6+Tabella1[[#This Row],[BUONI]]))</f>
        <v>0</v>
      </c>
      <c r="AB194" s="30">
        <f>IF(Tabella1[[#This Row],[QUALITA]]="",0,$AJ$7+(($AK$7-$AJ$7)/($AI$7-$AH$7))*(-$AH$7+Tabella1[[#This Row],[QUALITA]]))</f>
        <v>0</v>
      </c>
      <c r="AC194" s="30">
        <f>IF(Tabella1[[#This Row],[SIMPATIA]]="",0,$AJ$8+(($AK$8-$AJ$8)/($AI$8-$AH$8))*(-$AH$8+Tabella1[[#This Row],[SIMPATIA]]))</f>
        <v>0</v>
      </c>
      <c r="AD194" s="30">
        <f>IF(Tabella1[[#This Row],[LOCATION]]="",0,$AJ$9+(($AK$9-$AJ$9)/($AI$9-$AH$9))*(-$AH$9+Tabella1[[#This Row],[LOCATION]]))</f>
        <v>0</v>
      </c>
      <c r="AE194" s="77" t="s">
        <v>735</v>
      </c>
    </row>
    <row r="195" spans="1:31" ht="14.25" customHeight="1" x14ac:dyDescent="0.25">
      <c r="A195" s="28">
        <f>IFERROR(LARGE(Tabella1[VOTO],Tabella1[[#This Row],[N]]),"")</f>
        <v>0.59605402342565195</v>
      </c>
      <c r="B195" s="33">
        <f>ROW(Tabella1[[#This Row],[NOME1]])-1</f>
        <v>194</v>
      </c>
      <c r="C195" s="98">
        <f>IFERROR(VLOOKUP(Tabella1[[#This Row],[VOTO]],Tabella1[[GRANDE]:[N]],2,FALSE),"")</f>
        <v>194</v>
      </c>
      <c r="D195" s="25" t="s">
        <v>596</v>
      </c>
      <c r="E195" s="25" t="s">
        <v>36</v>
      </c>
      <c r="F195" s="25" t="s">
        <v>58</v>
      </c>
      <c r="G195" s="110"/>
      <c r="H195" s="92"/>
      <c r="I195" s="106">
        <f>SQRT((UFF.X-Tabella1[[#This Row],[X]])^2+(UFF.Y-Tabella1[[#This Row],[Y]])^2)/1000</f>
        <v>7.8473517188921766</v>
      </c>
      <c r="J195" s="27"/>
      <c r="K195" s="27"/>
      <c r="L195" s="25"/>
      <c r="M195" s="25"/>
      <c r="N195" s="25"/>
      <c r="O195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0.59605402342565195</v>
      </c>
      <c r="P195" s="27" t="s">
        <v>258</v>
      </c>
      <c r="Q195" s="68" t="s">
        <v>597</v>
      </c>
      <c r="R195" s="27"/>
      <c r="S195" s="28"/>
      <c r="T195" s="36">
        <v>0</v>
      </c>
      <c r="U195" s="32">
        <v>577639</v>
      </c>
      <c r="V195" s="32">
        <v>4994749</v>
      </c>
      <c r="W195" s="30">
        <f>IF(Tabella1[[#This Row],[PREZZO]]="",0,$AJ$2+(($AK$2-$AJ$2)/($AI$2-$AH$2))*(-$AH$2+Tabella1[[#This Row],[PREZZO]]))</f>
        <v>0</v>
      </c>
      <c r="X195" s="30">
        <f>IF(Tabella1[[#This Row],[RITORNO]]="",0,$AJ$3+(($AK$3-$AJ$3)/($AI$3/24-$AH$3/24))*(-$AH$3/24+Tabella1[[#This Row],[RITORNO]]))</f>
        <v>0</v>
      </c>
      <c r="Y195" s="30">
        <f>IF(Tabella1[[#This Row],[KM]]="",0,$AJ$4+(($AK$4-$AJ$4)/($AI$4-$AH$4))*(-$AH$4+Tabella1[[#This Row],[KM]]))</f>
        <v>4.7684321874052156</v>
      </c>
      <c r="Z195" s="31">
        <f>IF(Tabella1[[#This Row],[PARK]]="",0,$AJ$5+(($AK$5-$AJ$5)/($AI$5-$AH$5))*(-$AH$5+Tabella1[[#This Row],[PARK]]))</f>
        <v>0</v>
      </c>
      <c r="AA195" s="30">
        <f>IF(Tabella1[[#This Row],[BUONI]]="",0,$AJ$6+(($AK$6-$AJ$6)/($AI$6-$AH$6))*(-$AH$6+Tabella1[[#This Row],[BUONI]]))</f>
        <v>0</v>
      </c>
      <c r="AB195" s="30">
        <f>IF(Tabella1[[#This Row],[QUALITA]]="",0,$AJ$7+(($AK$7-$AJ$7)/($AI$7-$AH$7))*(-$AH$7+Tabella1[[#This Row],[QUALITA]]))</f>
        <v>0</v>
      </c>
      <c r="AC195" s="30">
        <f>IF(Tabella1[[#This Row],[SIMPATIA]]="",0,$AJ$8+(($AK$8-$AJ$8)/($AI$8-$AH$8))*(-$AH$8+Tabella1[[#This Row],[SIMPATIA]]))</f>
        <v>0</v>
      </c>
      <c r="AD195" s="30">
        <f>IF(Tabella1[[#This Row],[LOCATION]]="",0,$AJ$9+(($AK$9-$AJ$9)/($AI$9-$AH$9))*(-$AH$9+Tabella1[[#This Row],[LOCATION]]))</f>
        <v>0</v>
      </c>
      <c r="AE195" s="77" t="s">
        <v>598</v>
      </c>
    </row>
    <row r="196" spans="1:31" ht="14.25" customHeight="1" x14ac:dyDescent="0.25">
      <c r="A196" s="28">
        <f>IFERROR(LARGE(Tabella1[VOTO],Tabella1[[#This Row],[N]]),"")</f>
        <v>0.58574804425493521</v>
      </c>
      <c r="B196" s="33">
        <f>ROW(Tabella1[[#This Row],[NOME1]])-1</f>
        <v>195</v>
      </c>
      <c r="C196" s="97">
        <f>IFERROR(VLOOKUP(Tabella1[[#This Row],[VOTO]],Tabella1[[GRANDE]:[N]],2,FALSE),"")</f>
        <v>195</v>
      </c>
      <c r="D196" s="25" t="s">
        <v>159</v>
      </c>
      <c r="E196" s="25" t="s">
        <v>35</v>
      </c>
      <c r="F196" s="25" t="s">
        <v>120</v>
      </c>
      <c r="G196" s="110"/>
      <c r="H196" s="26"/>
      <c r="I196" s="106">
        <f>SQRT((UFF.X-Tabella1[[#This Row],[X]])^2+(UFF.Y-Tabella1[[#This Row],[Y]])^2)/1000</f>
        <v>7.9710234689407766</v>
      </c>
      <c r="J196" s="25"/>
      <c r="K196" s="25"/>
      <c r="L196" s="25"/>
      <c r="M196" s="25"/>
      <c r="N196" s="25"/>
      <c r="O196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0.58574804425493521</v>
      </c>
      <c r="P196" s="27" t="s">
        <v>174</v>
      </c>
      <c r="Q196" s="68" t="s">
        <v>746</v>
      </c>
      <c r="R196" s="27"/>
      <c r="S196" s="25"/>
      <c r="T196" s="36">
        <v>0</v>
      </c>
      <c r="U196" s="29">
        <v>582398</v>
      </c>
      <c r="V196" s="29">
        <v>4991410.68</v>
      </c>
      <c r="W196" s="30">
        <f>IF(Tabella1[[#This Row],[PREZZO]]="",0,$AJ$2+(($AK$2-$AJ$2)/($AI$2-$AH$2))*(-$AH$2+Tabella1[[#This Row],[PREZZO]]))</f>
        <v>0</v>
      </c>
      <c r="X196" s="30">
        <f>IF(Tabella1[[#This Row],[RITORNO]]="",0,$AJ$3+(($AK$3-$AJ$3)/($AI$3/24-$AH$3/24))*(-$AH$3/24+Tabella1[[#This Row],[RITORNO]]))</f>
        <v>0</v>
      </c>
      <c r="Y196" s="30">
        <f>IF(Tabella1[[#This Row],[KM]]="",0,$AJ$4+(($AK$4-$AJ$4)/($AI$4-$AH$4))*(-$AH$4+Tabella1[[#This Row],[KM]]))</f>
        <v>4.6859843540394817</v>
      </c>
      <c r="Z196" s="31">
        <f>IF(Tabella1[[#This Row],[PARK]]="",0,$AJ$5+(($AK$5-$AJ$5)/($AI$5-$AH$5))*(-$AH$5+Tabella1[[#This Row],[PARK]]))</f>
        <v>0</v>
      </c>
      <c r="AA196" s="30">
        <f>IF(Tabella1[[#This Row],[BUONI]]="",0,$AJ$6+(($AK$6-$AJ$6)/($AI$6-$AH$6))*(-$AH$6+Tabella1[[#This Row],[BUONI]]))</f>
        <v>0</v>
      </c>
      <c r="AB196" s="30">
        <f>IF(Tabella1[[#This Row],[QUALITA]]="",0,$AJ$7+(($AK$7-$AJ$7)/($AI$7-$AH$7))*(-$AH$7+Tabella1[[#This Row],[QUALITA]]))</f>
        <v>0</v>
      </c>
      <c r="AC196" s="30">
        <f>IF(Tabella1[[#This Row],[SIMPATIA]]="",0,$AJ$8+(($AK$8-$AJ$8)/($AI$8-$AH$8))*(-$AH$8+Tabella1[[#This Row],[SIMPATIA]]))</f>
        <v>0</v>
      </c>
      <c r="AD196" s="30">
        <f>IF(Tabella1[[#This Row],[LOCATION]]="",0,$AJ$9+(($AK$9-$AJ$9)/($AI$9-$AH$9))*(-$AH$9+Tabella1[[#This Row],[LOCATION]]))</f>
        <v>0</v>
      </c>
      <c r="AE196" s="77" t="s">
        <v>734</v>
      </c>
    </row>
    <row r="197" spans="1:31" ht="14.25" customHeight="1" x14ac:dyDescent="0.25">
      <c r="A197" s="28">
        <f>IFERROR(LARGE(Tabella1[VOTO],Tabella1[[#This Row],[N]]),"")</f>
        <v>0.57300313876229636</v>
      </c>
      <c r="B197" s="24">
        <f>ROW(Tabella1[[#This Row],[NOME1]])-1</f>
        <v>196</v>
      </c>
      <c r="C197" s="98">
        <f>IFERROR(VLOOKUP(Tabella1[[#This Row],[VOTO]],Tabella1[[GRANDE]:[N]],2,FALSE),"")</f>
        <v>196</v>
      </c>
      <c r="D197" s="25" t="s">
        <v>679</v>
      </c>
      <c r="E197" s="25" t="s">
        <v>36</v>
      </c>
      <c r="F197" s="25" t="s">
        <v>143</v>
      </c>
      <c r="G197" s="110"/>
      <c r="H197" s="26"/>
      <c r="I197" s="106">
        <f>SQRT((UFF.X-Tabella1[[#This Row],[X]])^2+(UFF.Y-Tabella1[[#This Row],[Y]])^2)/1000</f>
        <v>8.1239623348524432</v>
      </c>
      <c r="J197" s="25"/>
      <c r="K197" s="25"/>
      <c r="L197" s="25"/>
      <c r="M197" s="25"/>
      <c r="N197" s="25"/>
      <c r="O197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0.57300313876229636</v>
      </c>
      <c r="P197" s="27" t="s">
        <v>130</v>
      </c>
      <c r="Q197" s="68" t="s">
        <v>745</v>
      </c>
      <c r="R197" s="27"/>
      <c r="S197" s="28"/>
      <c r="T197" s="36">
        <v>0</v>
      </c>
      <c r="U197" s="29">
        <v>578311.30000000005</v>
      </c>
      <c r="V197" s="29">
        <v>5004892.91</v>
      </c>
      <c r="W197" s="30">
        <f>IF(Tabella1[[#This Row],[PREZZO]]="",0,$AJ$2+(($AK$2-$AJ$2)/($AI$2-$AH$2))*(-$AH$2+Tabella1[[#This Row],[PREZZO]]))</f>
        <v>0</v>
      </c>
      <c r="X197" s="30">
        <f>IF(Tabella1[[#This Row],[RITORNO]]="",0,$AJ$3+(($AK$3-$AJ$3)/($AI$3/24-$AH$3/24))*(-$AH$3/24+Tabella1[[#This Row],[RITORNO]]))</f>
        <v>0</v>
      </c>
      <c r="Y197" s="30">
        <f>IF(Tabella1[[#This Row],[KM]]="",0,$AJ$4+(($AK$4-$AJ$4)/($AI$4-$AH$4))*(-$AH$4+Tabella1[[#This Row],[KM]]))</f>
        <v>4.5840251100983709</v>
      </c>
      <c r="Z197" s="31">
        <f>IF(Tabella1[[#This Row],[PARK]]="",0,$AJ$5+(($AK$5-$AJ$5)/($AI$5-$AH$5))*(-$AH$5+Tabella1[[#This Row],[PARK]]))</f>
        <v>0</v>
      </c>
      <c r="AA197" s="30">
        <f>IF(Tabella1[[#This Row],[BUONI]]="",0,$AJ$6+(($AK$6-$AJ$6)/($AI$6-$AH$6))*(-$AH$6+Tabella1[[#This Row],[BUONI]]))</f>
        <v>0</v>
      </c>
      <c r="AB197" s="30">
        <f>IF(Tabella1[[#This Row],[QUALITA]]="",0,$AJ$7+(($AK$7-$AJ$7)/($AI$7-$AH$7))*(-$AH$7+Tabella1[[#This Row],[QUALITA]]))</f>
        <v>0</v>
      </c>
      <c r="AC197" s="30">
        <f>IF(Tabella1[[#This Row],[SIMPATIA]]="",0,$AJ$8+(($AK$8-$AJ$8)/($AI$8-$AH$8))*(-$AH$8+Tabella1[[#This Row],[SIMPATIA]]))</f>
        <v>0</v>
      </c>
      <c r="AD197" s="30">
        <f>IF(Tabella1[[#This Row],[LOCATION]]="",0,$AJ$9+(($AK$9-$AJ$9)/($AI$9-$AH$9))*(-$AH$9+Tabella1[[#This Row],[LOCATION]]))</f>
        <v>0</v>
      </c>
      <c r="AE197" s="77" t="s">
        <v>733</v>
      </c>
    </row>
    <row r="198" spans="1:31" ht="14.25" customHeight="1" x14ac:dyDescent="0.25">
      <c r="A198" s="28">
        <f>IFERROR(LARGE(Tabella1[VOTO],Tabella1[[#This Row],[N]]),"")</f>
        <v>0.54932901453272731</v>
      </c>
      <c r="B198" s="33">
        <f>ROW(Tabella1[[#This Row],[NOME1]])-1</f>
        <v>197</v>
      </c>
      <c r="C198" s="97">
        <f>IFERROR(VLOOKUP(Tabella1[[#This Row],[VOTO]],Tabella1[[GRANDE]:[N]],2,FALSE),"")</f>
        <v>197</v>
      </c>
      <c r="D198" s="25" t="s">
        <v>714</v>
      </c>
      <c r="E198" s="25" t="s">
        <v>35</v>
      </c>
      <c r="F198" s="25" t="s">
        <v>43</v>
      </c>
      <c r="G198" s="110"/>
      <c r="H198" s="26"/>
      <c r="I198" s="106">
        <f>SQRT((UFF.X-Tabella1[[#This Row],[X]])^2+(UFF.Y-Tabella1[[#This Row],[Y]])^2)/1000</f>
        <v>8.4080518256072718</v>
      </c>
      <c r="J198" s="25"/>
      <c r="K198" s="25"/>
      <c r="L198" s="25"/>
      <c r="M198" s="25"/>
      <c r="N198" s="25"/>
      <c r="O198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0.54932901453272731</v>
      </c>
      <c r="P198" s="27" t="s">
        <v>169</v>
      </c>
      <c r="Q198" s="68" t="s">
        <v>744</v>
      </c>
      <c r="R198" s="27"/>
      <c r="S198" s="25"/>
      <c r="T198" s="36">
        <v>0</v>
      </c>
      <c r="U198" s="29">
        <v>592044.1</v>
      </c>
      <c r="V198" s="29">
        <v>5001962.8899999997</v>
      </c>
      <c r="W198" s="30">
        <f>IF(Tabella1[[#This Row],[PREZZO]]="",0,$AJ$2+(($AK$2-$AJ$2)/($AI$2-$AH$2))*(-$AH$2+Tabella1[[#This Row],[PREZZO]]))</f>
        <v>0</v>
      </c>
      <c r="X198" s="30">
        <f>IF(Tabella1[[#This Row],[RITORNO]]="",0,$AJ$3+(($AK$3-$AJ$3)/($AI$3/24-$AH$3/24))*(-$AH$3/24+Tabella1[[#This Row],[RITORNO]]))</f>
        <v>0</v>
      </c>
      <c r="Y198" s="30">
        <f>IF(Tabella1[[#This Row],[KM]]="",0,$AJ$4+(($AK$4-$AJ$4)/($AI$4-$AH$4))*(-$AH$4+Tabella1[[#This Row],[KM]]))</f>
        <v>4.3946321162618185</v>
      </c>
      <c r="Z198" s="31">
        <f>IF(Tabella1[[#This Row],[PARK]]="",0,$AJ$5+(($AK$5-$AJ$5)/($AI$5-$AH$5))*(-$AH$5+Tabella1[[#This Row],[PARK]]))</f>
        <v>0</v>
      </c>
      <c r="AA198" s="30">
        <f>IF(Tabella1[[#This Row],[BUONI]]="",0,$AJ$6+(($AK$6-$AJ$6)/($AI$6-$AH$6))*(-$AH$6+Tabella1[[#This Row],[BUONI]]))</f>
        <v>0</v>
      </c>
      <c r="AB198" s="30">
        <f>IF(Tabella1[[#This Row],[QUALITA]]="",0,$AJ$7+(($AK$7-$AJ$7)/($AI$7-$AH$7))*(-$AH$7+Tabella1[[#This Row],[QUALITA]]))</f>
        <v>0</v>
      </c>
      <c r="AC198" s="30">
        <f>IF(Tabella1[[#This Row],[SIMPATIA]]="",0,$AJ$8+(($AK$8-$AJ$8)/($AI$8-$AH$8))*(-$AH$8+Tabella1[[#This Row],[SIMPATIA]]))</f>
        <v>0</v>
      </c>
      <c r="AD198" s="30">
        <f>IF(Tabella1[[#This Row],[LOCATION]]="",0,$AJ$9+(($AK$9-$AJ$9)/($AI$9-$AH$9))*(-$AH$9+Tabella1[[#This Row],[LOCATION]]))</f>
        <v>0</v>
      </c>
      <c r="AE198" s="77" t="s">
        <v>732</v>
      </c>
    </row>
    <row r="199" spans="1:31" ht="14.25" customHeight="1" x14ac:dyDescent="0.25">
      <c r="A199" s="28">
        <f>IFERROR(LARGE(Tabella1[VOTO],Tabella1[[#This Row],[N]]),"")</f>
        <v>0.53517132906919351</v>
      </c>
      <c r="B199" s="24">
        <f>ROW(Tabella1[[#This Row],[NOME1]])-1</f>
        <v>198</v>
      </c>
      <c r="C199" s="98">
        <f>IFERROR(VLOOKUP(Tabella1[[#This Row],[VOTO]],Tabella1[[GRANDE]:[N]],2,FALSE),"")</f>
        <v>198</v>
      </c>
      <c r="D199" s="25" t="s">
        <v>283</v>
      </c>
      <c r="E199" s="25" t="s">
        <v>37</v>
      </c>
      <c r="F199" s="25" t="s">
        <v>43</v>
      </c>
      <c r="G199" s="110"/>
      <c r="H199" s="26"/>
      <c r="I199" s="106">
        <f>SQRT((UFF.X-Tabella1[[#This Row],[X]])^2+(UFF.Y-Tabella1[[#This Row],[Y]])^2)/1000</f>
        <v>8.577944051169677</v>
      </c>
      <c r="J199" s="25"/>
      <c r="K199" s="25"/>
      <c r="L199" s="25"/>
      <c r="M199" s="25"/>
      <c r="N199" s="25"/>
      <c r="O199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0.53517132906919351</v>
      </c>
      <c r="P199" s="27" t="s">
        <v>169</v>
      </c>
      <c r="Q199" s="68" t="s">
        <v>291</v>
      </c>
      <c r="R199" s="27"/>
      <c r="S199" s="28"/>
      <c r="T199" s="36">
        <v>0</v>
      </c>
      <c r="U199" s="32">
        <v>591612.15</v>
      </c>
      <c r="V199" s="32">
        <v>5003345.3499999996</v>
      </c>
      <c r="W199" s="30">
        <f>IF(Tabella1[[#This Row],[PREZZO]]="",0,$AJ$2+(($AK$2-$AJ$2)/($AI$2-$AH$2))*(-$AH$2+Tabella1[[#This Row],[PREZZO]]))</f>
        <v>0</v>
      </c>
      <c r="X199" s="30">
        <f>IF(Tabella1[[#This Row],[RITORNO]]="",0,$AJ$3+(($AK$3-$AJ$3)/($AI$3/24-$AH$3/24))*(-$AH$3/24+Tabella1[[#This Row],[RITORNO]]))</f>
        <v>0</v>
      </c>
      <c r="Y199" s="30">
        <f>IF(Tabella1[[#This Row],[KM]]="",0,$AJ$4+(($AK$4-$AJ$4)/($AI$4-$AH$4))*(-$AH$4+Tabella1[[#This Row],[KM]]))</f>
        <v>4.2813706325535481</v>
      </c>
      <c r="Z199" s="31">
        <f>IF(Tabella1[[#This Row],[PARK]]="",0,$AJ$5+(($AK$5-$AJ$5)/($AI$5-$AH$5))*(-$AH$5+Tabella1[[#This Row],[PARK]]))</f>
        <v>0</v>
      </c>
      <c r="AA199" s="30">
        <f>IF(Tabella1[[#This Row],[BUONI]]="",0,$AJ$6+(($AK$6-$AJ$6)/($AI$6-$AH$6))*(-$AH$6+Tabella1[[#This Row],[BUONI]]))</f>
        <v>0</v>
      </c>
      <c r="AB199" s="30">
        <f>IF(Tabella1[[#This Row],[QUALITA]]="",0,$AJ$7+(($AK$7-$AJ$7)/($AI$7-$AH$7))*(-$AH$7+Tabella1[[#This Row],[QUALITA]]))</f>
        <v>0</v>
      </c>
      <c r="AC199" s="30">
        <f>IF(Tabella1[[#This Row],[SIMPATIA]]="",0,$AJ$8+(($AK$8-$AJ$8)/($AI$8-$AH$8))*(-$AH$8+Tabella1[[#This Row],[SIMPATIA]]))</f>
        <v>0</v>
      </c>
      <c r="AD199" s="30">
        <f>IF(Tabella1[[#This Row],[LOCATION]]="",0,$AJ$9+(($AK$9-$AJ$9)/($AI$9-$AH$9))*(-$AH$9+Tabella1[[#This Row],[LOCATION]]))</f>
        <v>0</v>
      </c>
      <c r="AE199" s="77" t="s">
        <v>731</v>
      </c>
    </row>
    <row r="200" spans="1:31" ht="14.25" customHeight="1" x14ac:dyDescent="0.25">
      <c r="A200" s="28">
        <f>IFERROR(LARGE(Tabella1[VOTO],Tabella1[[#This Row],[N]]),"")</f>
        <v>0.52574598376587389</v>
      </c>
      <c r="B200" s="24">
        <f>ROW(Tabella1[[#This Row],[NOME1]])-1</f>
        <v>199</v>
      </c>
      <c r="C200" s="98">
        <f>IFERROR(VLOOKUP(Tabella1[[#This Row],[VOTO]],Tabella1[[GRANDE]:[N]],2,FALSE),"")</f>
        <v>199</v>
      </c>
      <c r="D200" s="25" t="s">
        <v>227</v>
      </c>
      <c r="E200" s="25" t="s">
        <v>41</v>
      </c>
      <c r="F200" s="25" t="s">
        <v>28</v>
      </c>
      <c r="G200" s="110"/>
      <c r="H200" s="26"/>
      <c r="I200" s="106">
        <f>SQRT((UFF.X-Tabella1[[#This Row],[X]])^2+(UFF.Y-Tabella1[[#This Row],[Y]])^2)/1000</f>
        <v>8.6910481948095129</v>
      </c>
      <c r="J200" s="25"/>
      <c r="K200" s="25"/>
      <c r="L200" s="25"/>
      <c r="M200" s="25"/>
      <c r="N200" s="25"/>
      <c r="O200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0.52574598376587389</v>
      </c>
      <c r="P200" s="27" t="s">
        <v>254</v>
      </c>
      <c r="Q200" s="68" t="s">
        <v>292</v>
      </c>
      <c r="R200" s="27"/>
      <c r="S200" s="28"/>
      <c r="T200" s="36">
        <v>0</v>
      </c>
      <c r="U200" s="32">
        <v>576127.32999999996</v>
      </c>
      <c r="V200" s="32">
        <v>5002647.66</v>
      </c>
      <c r="W200" s="30">
        <f>IF(Tabella1[[#This Row],[PREZZO]]="",0,$AJ$2+(($AK$2-$AJ$2)/($AI$2-$AH$2))*(-$AH$2+Tabella1[[#This Row],[PREZZO]]))</f>
        <v>0</v>
      </c>
      <c r="X200" s="30">
        <f>IF(Tabella1[[#This Row],[RITORNO]]="",0,$AJ$3+(($AK$3-$AJ$3)/($AI$3/24-$AH$3/24))*(-$AH$3/24+Tabella1[[#This Row],[RITORNO]]))</f>
        <v>0</v>
      </c>
      <c r="Y200" s="30">
        <f>IF(Tabella1[[#This Row],[KM]]="",0,$AJ$4+(($AK$4-$AJ$4)/($AI$4-$AH$4))*(-$AH$4+Tabella1[[#This Row],[KM]]))</f>
        <v>4.2059678701269911</v>
      </c>
      <c r="Z200" s="31">
        <f>IF(Tabella1[[#This Row],[PARK]]="",0,$AJ$5+(($AK$5-$AJ$5)/($AI$5-$AH$5))*(-$AH$5+Tabella1[[#This Row],[PARK]]))</f>
        <v>0</v>
      </c>
      <c r="AA200" s="30">
        <f>IF(Tabella1[[#This Row],[BUONI]]="",0,$AJ$6+(($AK$6-$AJ$6)/($AI$6-$AH$6))*(-$AH$6+Tabella1[[#This Row],[BUONI]]))</f>
        <v>0</v>
      </c>
      <c r="AB200" s="30">
        <f>IF(Tabella1[[#This Row],[QUALITA]]="",0,$AJ$7+(($AK$7-$AJ$7)/($AI$7-$AH$7))*(-$AH$7+Tabella1[[#This Row],[QUALITA]]))</f>
        <v>0</v>
      </c>
      <c r="AC200" s="30">
        <f>IF(Tabella1[[#This Row],[SIMPATIA]]="",0,$AJ$8+(($AK$8-$AJ$8)/($AI$8-$AH$8))*(-$AH$8+Tabella1[[#This Row],[SIMPATIA]]))</f>
        <v>0</v>
      </c>
      <c r="AD200" s="30">
        <f>IF(Tabella1[[#This Row],[LOCATION]]="",0,$AJ$9+(($AK$9-$AJ$9)/($AI$9-$AH$9))*(-$AH$9+Tabella1[[#This Row],[LOCATION]]))</f>
        <v>0</v>
      </c>
      <c r="AE200" s="77" t="s">
        <v>730</v>
      </c>
    </row>
    <row r="201" spans="1:31" ht="14.25" customHeight="1" x14ac:dyDescent="0.25">
      <c r="A201" s="28">
        <f>IFERROR(LARGE(Tabella1[VOTO],Tabella1[[#This Row],[N]]),"")</f>
        <v>0.52501440627339968</v>
      </c>
      <c r="B201" s="33">
        <f>ROW(Tabella1[[#This Row],[NOME1]])-1</f>
        <v>200</v>
      </c>
      <c r="C201" s="98">
        <f>IFERROR(VLOOKUP(Tabella1[[#This Row],[VOTO]],Tabella1[[GRANDE]:[N]],2,FALSE),"")</f>
        <v>200</v>
      </c>
      <c r="D201" s="25" t="s">
        <v>698</v>
      </c>
      <c r="E201" s="25" t="s">
        <v>34</v>
      </c>
      <c r="F201" s="25" t="s">
        <v>148</v>
      </c>
      <c r="G201" s="110"/>
      <c r="H201" s="92"/>
      <c r="I201" s="106">
        <f>SQRT((UFF.X-Tabella1[[#This Row],[X]])^2+(UFF.Y-Tabella1[[#This Row],[Y]])^2)/1000</f>
        <v>8.6998271247192029</v>
      </c>
      <c r="J201" s="27"/>
      <c r="K201" s="27"/>
      <c r="L201" s="25"/>
      <c r="M201" s="25"/>
      <c r="N201" s="25"/>
      <c r="O201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0.52501440627339968</v>
      </c>
      <c r="P201" s="27" t="s">
        <v>169</v>
      </c>
      <c r="Q201" s="68" t="s">
        <v>7</v>
      </c>
      <c r="R201" s="27"/>
      <c r="S201" s="28"/>
      <c r="T201" s="36">
        <v>0</v>
      </c>
      <c r="U201" s="101">
        <v>575460</v>
      </c>
      <c r="V201" s="101">
        <v>5000181</v>
      </c>
      <c r="W201" s="30">
        <f>IF(Tabella1[[#This Row],[PREZZO]]="",0,$AJ$2+(($AK$2-$AJ$2)/($AI$2-$AH$2))*(-$AH$2+Tabella1[[#This Row],[PREZZO]]))</f>
        <v>0</v>
      </c>
      <c r="X201" s="30">
        <f>IF(Tabella1[[#This Row],[RITORNO]]="",0,$AJ$3+(($AK$3-$AJ$3)/($AI$3/24-$AH$3/24))*(-$AH$3/24+Tabella1[[#This Row],[RITORNO]]))</f>
        <v>0</v>
      </c>
      <c r="Y201" s="30">
        <f>IF(Tabella1[[#This Row],[KM]]="",0,$AJ$4+(($AK$4-$AJ$4)/($AI$4-$AH$4))*(-$AH$4+Tabella1[[#This Row],[KM]]))</f>
        <v>4.2001152501871974</v>
      </c>
      <c r="Z201" s="31">
        <f>IF(Tabella1[[#This Row],[PARK]]="",0,$AJ$5+(($AK$5-$AJ$5)/($AI$5-$AH$5))*(-$AH$5+Tabella1[[#This Row],[PARK]]))</f>
        <v>0</v>
      </c>
      <c r="AA201" s="30">
        <f>IF(Tabella1[[#This Row],[BUONI]]="",0,$AJ$6+(($AK$6-$AJ$6)/($AI$6-$AH$6))*(-$AH$6+Tabella1[[#This Row],[BUONI]]))</f>
        <v>0</v>
      </c>
      <c r="AB201" s="30">
        <f>IF(Tabella1[[#This Row],[QUALITA]]="",0,$AJ$7+(($AK$7-$AJ$7)/($AI$7-$AH$7))*(-$AH$7+Tabella1[[#This Row],[QUALITA]]))</f>
        <v>0</v>
      </c>
      <c r="AC201" s="30">
        <f>IF(Tabella1[[#This Row],[SIMPATIA]]="",0,$AJ$8+(($AK$8-$AJ$8)/($AI$8-$AH$8))*(-$AH$8+Tabella1[[#This Row],[SIMPATIA]]))</f>
        <v>0</v>
      </c>
      <c r="AD201" s="30">
        <f>IF(Tabella1[[#This Row],[LOCATION]]="",0,$AJ$9+(($AK$9-$AJ$9)/($AI$9-$AH$9))*(-$AH$9+Tabella1[[#This Row],[LOCATION]]))</f>
        <v>0</v>
      </c>
      <c r="AE201" s="77" t="s">
        <v>478</v>
      </c>
    </row>
    <row r="202" spans="1:31" ht="14.25" customHeight="1" x14ac:dyDescent="0.25">
      <c r="A202" s="28">
        <f>IFERROR(LARGE(Tabella1[VOTO],Tabella1[[#This Row],[N]]),"")</f>
        <v>0.52348720570262652</v>
      </c>
      <c r="B202" s="33">
        <f>ROW(Tabella1[[#This Row],[NOME1]])-1</f>
        <v>201</v>
      </c>
      <c r="C202" s="98">
        <f>IFERROR(VLOOKUP(Tabella1[[#This Row],[VOTO]],Tabella1[[GRANDE]:[N]],2,FALSE),"")</f>
        <v>201</v>
      </c>
      <c r="D202" s="25" t="s">
        <v>639</v>
      </c>
      <c r="E202" s="25" t="s">
        <v>408</v>
      </c>
      <c r="F202" s="25" t="s">
        <v>58</v>
      </c>
      <c r="G202" s="110"/>
      <c r="H202" s="92"/>
      <c r="I202" s="106">
        <f>SQRT((UFF.X-Tabella1[[#This Row],[X]])^2+(UFF.Y-Tabella1[[#This Row],[Y]])^2)/1000</f>
        <v>8.7181535315684808</v>
      </c>
      <c r="J202" s="27"/>
      <c r="K202" s="27"/>
      <c r="L202" s="25"/>
      <c r="M202" s="25"/>
      <c r="N202" s="25"/>
      <c r="O202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0.52348720570262652</v>
      </c>
      <c r="P202" s="27" t="s">
        <v>169</v>
      </c>
      <c r="Q202" s="68" t="s">
        <v>641</v>
      </c>
      <c r="R202" s="27"/>
      <c r="S202" s="28"/>
      <c r="T202" s="36">
        <v>0</v>
      </c>
      <c r="U202" s="32">
        <v>576979</v>
      </c>
      <c r="V202" s="32">
        <v>4994173</v>
      </c>
      <c r="W202" s="30">
        <f>IF(Tabella1[[#This Row],[PREZZO]]="",0,$AJ$2+(($AK$2-$AJ$2)/($AI$2-$AH$2))*(-$AH$2+Tabella1[[#This Row],[PREZZO]]))</f>
        <v>0</v>
      </c>
      <c r="X202" s="30">
        <f>IF(Tabella1[[#This Row],[RITORNO]]="",0,$AJ$3+(($AK$3-$AJ$3)/($AI$3/24-$AH$3/24))*(-$AH$3/24+Tabella1[[#This Row],[RITORNO]]))</f>
        <v>0</v>
      </c>
      <c r="Y202" s="30">
        <f>IF(Tabella1[[#This Row],[KM]]="",0,$AJ$4+(($AK$4-$AJ$4)/($AI$4-$AH$4))*(-$AH$4+Tabella1[[#This Row],[KM]]))</f>
        <v>4.1878976456210122</v>
      </c>
      <c r="Z202" s="31">
        <f>IF(Tabella1[[#This Row],[PARK]]="",0,$AJ$5+(($AK$5-$AJ$5)/($AI$5-$AH$5))*(-$AH$5+Tabella1[[#This Row],[PARK]]))</f>
        <v>0</v>
      </c>
      <c r="AA202" s="30">
        <f>IF(Tabella1[[#This Row],[BUONI]]="",0,$AJ$6+(($AK$6-$AJ$6)/($AI$6-$AH$6))*(-$AH$6+Tabella1[[#This Row],[BUONI]]))</f>
        <v>0</v>
      </c>
      <c r="AB202" s="30">
        <f>IF(Tabella1[[#This Row],[QUALITA]]="",0,$AJ$7+(($AK$7-$AJ$7)/($AI$7-$AH$7))*(-$AH$7+Tabella1[[#This Row],[QUALITA]]))</f>
        <v>0</v>
      </c>
      <c r="AC202" s="30">
        <f>IF(Tabella1[[#This Row],[SIMPATIA]]="",0,$AJ$8+(($AK$8-$AJ$8)/($AI$8-$AH$8))*(-$AH$8+Tabella1[[#This Row],[SIMPATIA]]))</f>
        <v>0</v>
      </c>
      <c r="AD202" s="30">
        <f>IF(Tabella1[[#This Row],[LOCATION]]="",0,$AJ$9+(($AK$9-$AJ$9)/($AI$9-$AH$9))*(-$AH$9+Tabella1[[#This Row],[LOCATION]]))</f>
        <v>0</v>
      </c>
      <c r="AE202" s="77" t="s">
        <v>642</v>
      </c>
    </row>
    <row r="203" spans="1:31" ht="14.25" customHeight="1" x14ac:dyDescent="0.25">
      <c r="A203" s="28">
        <f>IFERROR(LARGE(Tabella1[VOTO],Tabella1[[#This Row],[N]]),"")</f>
        <v>0.51298032119593684</v>
      </c>
      <c r="B203" s="33">
        <f>ROW(Tabella1[[#This Row],[NOME1]])-1</f>
        <v>202</v>
      </c>
      <c r="C203" s="98">
        <f>IFERROR(VLOOKUP(Tabella1[[#This Row],[VOTO]],Tabella1[[GRANDE]:[N]],2,FALSE),"")</f>
        <v>202</v>
      </c>
      <c r="D203" s="25" t="s">
        <v>640</v>
      </c>
      <c r="E203" s="25" t="s">
        <v>36</v>
      </c>
      <c r="F203" s="25" t="s">
        <v>58</v>
      </c>
      <c r="G203" s="110"/>
      <c r="H203" s="92"/>
      <c r="I203" s="106">
        <f>SQRT((UFF.X-Tabella1[[#This Row],[X]])^2+(UFF.Y-Tabella1[[#This Row],[Y]])^2)/1000</f>
        <v>8.8442361456487575</v>
      </c>
      <c r="J203" s="27"/>
      <c r="K203" s="27"/>
      <c r="L203" s="25"/>
      <c r="M203" s="25"/>
      <c r="N203" s="25"/>
      <c r="O203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0.51298032119593684</v>
      </c>
      <c r="P203" s="27" t="s">
        <v>7</v>
      </c>
      <c r="Q203" s="68" t="s">
        <v>644</v>
      </c>
      <c r="R203" s="27"/>
      <c r="S203" s="28"/>
      <c r="T203" s="36">
        <v>0</v>
      </c>
      <c r="U203" s="32">
        <v>576817</v>
      </c>
      <c r="V203" s="32">
        <v>4994185</v>
      </c>
      <c r="W203" s="30">
        <f>IF(Tabella1[[#This Row],[PREZZO]]="",0,$AJ$2+(($AK$2-$AJ$2)/($AI$2-$AH$2))*(-$AH$2+Tabella1[[#This Row],[PREZZO]]))</f>
        <v>0</v>
      </c>
      <c r="X203" s="30">
        <f>IF(Tabella1[[#This Row],[RITORNO]]="",0,$AJ$3+(($AK$3-$AJ$3)/($AI$3/24-$AH$3/24))*(-$AH$3/24+Tabella1[[#This Row],[RITORNO]]))</f>
        <v>0</v>
      </c>
      <c r="Y203" s="30">
        <f>IF(Tabella1[[#This Row],[KM]]="",0,$AJ$4+(($AK$4-$AJ$4)/($AI$4-$AH$4))*(-$AH$4+Tabella1[[#This Row],[KM]]))</f>
        <v>4.1038425695674947</v>
      </c>
      <c r="Z203" s="31">
        <f>IF(Tabella1[[#This Row],[PARK]]="",0,$AJ$5+(($AK$5-$AJ$5)/($AI$5-$AH$5))*(-$AH$5+Tabella1[[#This Row],[PARK]]))</f>
        <v>0</v>
      </c>
      <c r="AA203" s="30">
        <f>IF(Tabella1[[#This Row],[BUONI]]="",0,$AJ$6+(($AK$6-$AJ$6)/($AI$6-$AH$6))*(-$AH$6+Tabella1[[#This Row],[BUONI]]))</f>
        <v>0</v>
      </c>
      <c r="AB203" s="30">
        <f>IF(Tabella1[[#This Row],[QUALITA]]="",0,$AJ$7+(($AK$7-$AJ$7)/($AI$7-$AH$7))*(-$AH$7+Tabella1[[#This Row],[QUALITA]]))</f>
        <v>0</v>
      </c>
      <c r="AC203" s="30">
        <f>IF(Tabella1[[#This Row],[SIMPATIA]]="",0,$AJ$8+(($AK$8-$AJ$8)/($AI$8-$AH$8))*(-$AH$8+Tabella1[[#This Row],[SIMPATIA]]))</f>
        <v>0</v>
      </c>
      <c r="AD203" s="30">
        <f>IF(Tabella1[[#This Row],[LOCATION]]="",0,$AJ$9+(($AK$9-$AJ$9)/($AI$9-$AH$9))*(-$AH$9+Tabella1[[#This Row],[LOCATION]]))</f>
        <v>0</v>
      </c>
      <c r="AE203" s="77" t="s">
        <v>643</v>
      </c>
    </row>
    <row r="204" spans="1:31" ht="14.25" customHeight="1" x14ac:dyDescent="0.25">
      <c r="A204" s="28">
        <f>IFERROR(LARGE(Tabella1[VOTO],Tabella1[[#This Row],[N]]),"")</f>
        <v>0.51276173665195279</v>
      </c>
      <c r="B204" s="33">
        <f>ROW(Tabella1[[#This Row],[NOME1]])-1</f>
        <v>203</v>
      </c>
      <c r="C204" s="97">
        <f>IFERROR(VLOOKUP(Tabella1[[#This Row],[VOTO]],Tabella1[[GRANDE]:[N]],2,FALSE),"")</f>
        <v>203</v>
      </c>
      <c r="D204" s="25" t="s">
        <v>665</v>
      </c>
      <c r="E204" s="25" t="s">
        <v>36</v>
      </c>
      <c r="F204" s="25" t="s">
        <v>58</v>
      </c>
      <c r="G204" s="110"/>
      <c r="H204" s="26"/>
      <c r="I204" s="106">
        <f>SQRT((UFF.X-Tabella1[[#This Row],[X]])^2+(UFF.Y-Tabella1[[#This Row],[Y]])^2)/1000</f>
        <v>8.8468591601765656</v>
      </c>
      <c r="J204" s="25"/>
      <c r="K204" s="25"/>
      <c r="L204" s="25"/>
      <c r="M204" s="25"/>
      <c r="N204" s="25"/>
      <c r="O204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0.51276173665195279</v>
      </c>
      <c r="P204" s="27" t="s">
        <v>7</v>
      </c>
      <c r="Q204" s="68" t="s">
        <v>666</v>
      </c>
      <c r="R204" s="27"/>
      <c r="S204" s="94"/>
      <c r="T204" s="36">
        <v>0</v>
      </c>
      <c r="U204" s="29">
        <v>577390</v>
      </c>
      <c r="V204" s="29">
        <v>4993436</v>
      </c>
      <c r="W204" s="30">
        <f>IF(Tabella1[[#This Row],[PREZZO]]="",0,$AJ$2+(($AK$2-$AJ$2)/($AI$2-$AH$2))*(-$AH$2+Tabella1[[#This Row],[PREZZO]]))</f>
        <v>0</v>
      </c>
      <c r="X204" s="30">
        <f>IF(Tabella1[[#This Row],[RITORNO]]="",0,$AJ$3+(($AK$3-$AJ$3)/($AI$3/24-$AH$3/24))*(-$AH$3/24+Tabella1[[#This Row],[RITORNO]]))</f>
        <v>0</v>
      </c>
      <c r="Y204" s="30">
        <f>IF(Tabella1[[#This Row],[KM]]="",0,$AJ$4+(($AK$4-$AJ$4)/($AI$4-$AH$4))*(-$AH$4+Tabella1[[#This Row],[KM]]))</f>
        <v>4.1020938932156223</v>
      </c>
      <c r="Z204" s="31">
        <f>IF(Tabella1[[#This Row],[PARK]]="",0,$AJ$5+(($AK$5-$AJ$5)/($AI$5-$AH$5))*(-$AH$5+Tabella1[[#This Row],[PARK]]))</f>
        <v>0</v>
      </c>
      <c r="AA204" s="30">
        <f>IF(Tabella1[[#This Row],[BUONI]]="",0,$AJ$6+(($AK$6-$AJ$6)/($AI$6-$AH$6))*(-$AH$6+Tabella1[[#This Row],[BUONI]]))</f>
        <v>0</v>
      </c>
      <c r="AB204" s="30">
        <f>IF(Tabella1[[#This Row],[QUALITA]]="",0,$AJ$7+(($AK$7-$AJ$7)/($AI$7-$AH$7))*(-$AH$7+Tabella1[[#This Row],[QUALITA]]))</f>
        <v>0</v>
      </c>
      <c r="AC204" s="30">
        <f>IF(Tabella1[[#This Row],[SIMPATIA]]="",0,$AJ$8+(($AK$8-$AJ$8)/($AI$8-$AH$8))*(-$AH$8+Tabella1[[#This Row],[SIMPATIA]]))</f>
        <v>0</v>
      </c>
      <c r="AD204" s="30">
        <f>IF(Tabella1[[#This Row],[LOCATION]]="",0,$AJ$9+(($AK$9-$AJ$9)/($AI$9-$AH$9))*(-$AH$9+Tabella1[[#This Row],[LOCATION]]))</f>
        <v>0</v>
      </c>
      <c r="AE204" s="77" t="s">
        <v>667</v>
      </c>
    </row>
    <row r="205" spans="1:31" ht="14.25" customHeight="1" x14ac:dyDescent="0.25">
      <c r="A205" s="28">
        <f>IFERROR(LARGE(Tabella1[VOTO],Tabella1[[#This Row],[N]]),"")</f>
        <v>0.48423372081683863</v>
      </c>
      <c r="B205" s="24">
        <f>ROW(Tabella1[[#This Row],[NOME1]])-1</f>
        <v>204</v>
      </c>
      <c r="C205" s="98">
        <f>IFERROR(VLOOKUP(Tabella1[[#This Row],[VOTO]],Tabella1[[GRANDE]:[N]],2,FALSE),"")</f>
        <v>204</v>
      </c>
      <c r="D205" s="25" t="s">
        <v>147</v>
      </c>
      <c r="E205" s="25" t="s">
        <v>36</v>
      </c>
      <c r="F205" s="25" t="s">
        <v>99</v>
      </c>
      <c r="G205" s="110"/>
      <c r="H205" s="26"/>
      <c r="I205" s="106">
        <f>SQRT((UFF.X-Tabella1[[#This Row],[X]])^2+(UFF.Y-Tabella1[[#This Row],[Y]])^2)/1000</f>
        <v>9.1891953501979362</v>
      </c>
      <c r="J205" s="25"/>
      <c r="K205" s="25"/>
      <c r="L205" s="25"/>
      <c r="M205" s="25"/>
      <c r="N205" s="25"/>
      <c r="O205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0.48423372081683863</v>
      </c>
      <c r="P205" s="27" t="s">
        <v>7</v>
      </c>
      <c r="Q205" s="68" t="s">
        <v>742</v>
      </c>
      <c r="R205" s="27"/>
      <c r="S205" s="28"/>
      <c r="T205" s="36">
        <v>0</v>
      </c>
      <c r="U205" s="29">
        <v>583423.44999999995</v>
      </c>
      <c r="V205" s="29">
        <v>5008360.96</v>
      </c>
      <c r="W205" s="30">
        <f>IF(Tabella1[[#This Row],[PREZZO]]="",0,$AJ$2+(($AK$2-$AJ$2)/($AI$2-$AH$2))*(-$AH$2+Tabella1[[#This Row],[PREZZO]]))</f>
        <v>0</v>
      </c>
      <c r="X205" s="30">
        <f>IF(Tabella1[[#This Row],[RITORNO]]="",0,$AJ$3+(($AK$3-$AJ$3)/($AI$3/24-$AH$3/24))*(-$AH$3/24+Tabella1[[#This Row],[RITORNO]]))</f>
        <v>0</v>
      </c>
      <c r="Y205" s="30">
        <f>IF(Tabella1[[#This Row],[KM]]="",0,$AJ$4+(($AK$4-$AJ$4)/($AI$4-$AH$4))*(-$AH$4+Tabella1[[#This Row],[KM]]))</f>
        <v>3.873869766534709</v>
      </c>
      <c r="Z205" s="31">
        <f>IF(Tabella1[[#This Row],[PARK]]="",0,$AJ$5+(($AK$5-$AJ$5)/($AI$5-$AH$5))*(-$AH$5+Tabella1[[#This Row],[PARK]]))</f>
        <v>0</v>
      </c>
      <c r="AA205" s="30">
        <f>IF(Tabella1[[#This Row],[BUONI]]="",0,$AJ$6+(($AK$6-$AJ$6)/($AI$6-$AH$6))*(-$AH$6+Tabella1[[#This Row],[BUONI]]))</f>
        <v>0</v>
      </c>
      <c r="AB205" s="30">
        <f>IF(Tabella1[[#This Row],[QUALITA]]="",0,$AJ$7+(($AK$7-$AJ$7)/($AI$7-$AH$7))*(-$AH$7+Tabella1[[#This Row],[QUALITA]]))</f>
        <v>0</v>
      </c>
      <c r="AC205" s="30">
        <f>IF(Tabella1[[#This Row],[SIMPATIA]]="",0,$AJ$8+(($AK$8-$AJ$8)/($AI$8-$AH$8))*(-$AH$8+Tabella1[[#This Row],[SIMPATIA]]))</f>
        <v>0</v>
      </c>
      <c r="AD205" s="30">
        <f>IF(Tabella1[[#This Row],[LOCATION]]="",0,$AJ$9+(($AK$9-$AJ$9)/($AI$9-$AH$9))*(-$AH$9+Tabella1[[#This Row],[LOCATION]]))</f>
        <v>0</v>
      </c>
      <c r="AE205" s="77" t="s">
        <v>743</v>
      </c>
    </row>
    <row r="206" spans="1:31" ht="14.25" customHeight="1" x14ac:dyDescent="0.25">
      <c r="A206" s="28">
        <f>IFERROR(LARGE(Tabella1[VOTO],Tabella1[[#This Row],[N]]),"")</f>
        <v>0.47865111400637306</v>
      </c>
      <c r="B206" s="24">
        <f>ROW(Tabella1[[#This Row],[NOME1]])-1</f>
        <v>205</v>
      </c>
      <c r="C206" s="98">
        <f>IFERROR(VLOOKUP(Tabella1[[#This Row],[VOTO]],Tabella1[[GRANDE]:[N]],2,FALSE),"")</f>
        <v>205</v>
      </c>
      <c r="D206" s="25" t="s">
        <v>150</v>
      </c>
      <c r="E206" s="25" t="s">
        <v>36</v>
      </c>
      <c r="F206" s="25" t="s">
        <v>151</v>
      </c>
      <c r="G206" s="110"/>
      <c r="H206" s="26"/>
      <c r="I206" s="106">
        <f>SQRT((UFF.X-Tabella1[[#This Row],[X]])^2+(UFF.Y-Tabella1[[#This Row],[Y]])^2)/1000</f>
        <v>9.2561866319235229</v>
      </c>
      <c r="J206" s="25"/>
      <c r="K206" s="25"/>
      <c r="L206" s="25"/>
      <c r="M206" s="25"/>
      <c r="N206" s="25"/>
      <c r="O206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0.47865111400637306</v>
      </c>
      <c r="P206" s="27" t="s">
        <v>7</v>
      </c>
      <c r="Q206" s="68" t="s">
        <v>740</v>
      </c>
      <c r="R206" s="27"/>
      <c r="S206" s="28"/>
      <c r="T206" s="36">
        <v>0</v>
      </c>
      <c r="U206" s="29">
        <v>575214.06999999995</v>
      </c>
      <c r="V206" s="29">
        <v>5001775.01</v>
      </c>
      <c r="W206" s="30">
        <f>IF(Tabella1[[#This Row],[PREZZO]]="",0,$AJ$2+(($AK$2-$AJ$2)/($AI$2-$AH$2))*(-$AH$2+Tabella1[[#This Row],[PREZZO]]))</f>
        <v>0</v>
      </c>
      <c r="X206" s="30">
        <f>IF(Tabella1[[#This Row],[RITORNO]]="",0,$AJ$3+(($AK$3-$AJ$3)/($AI$3/24-$AH$3/24))*(-$AH$3/24+Tabella1[[#This Row],[RITORNO]]))</f>
        <v>0</v>
      </c>
      <c r="Y206" s="30">
        <f>IF(Tabella1[[#This Row],[KM]]="",0,$AJ$4+(($AK$4-$AJ$4)/($AI$4-$AH$4))*(-$AH$4+Tabella1[[#This Row],[KM]]))</f>
        <v>3.8292089120509845</v>
      </c>
      <c r="Z206" s="31">
        <f>IF(Tabella1[[#This Row],[PARK]]="",0,$AJ$5+(($AK$5-$AJ$5)/($AI$5-$AH$5))*(-$AH$5+Tabella1[[#This Row],[PARK]]))</f>
        <v>0</v>
      </c>
      <c r="AA206" s="30">
        <f>IF(Tabella1[[#This Row],[BUONI]]="",0,$AJ$6+(($AK$6-$AJ$6)/($AI$6-$AH$6))*(-$AH$6+Tabella1[[#This Row],[BUONI]]))</f>
        <v>0</v>
      </c>
      <c r="AB206" s="30">
        <f>IF(Tabella1[[#This Row],[QUALITA]]="",0,$AJ$7+(($AK$7-$AJ$7)/($AI$7-$AH$7))*(-$AH$7+Tabella1[[#This Row],[QUALITA]]))</f>
        <v>0</v>
      </c>
      <c r="AC206" s="30">
        <f>IF(Tabella1[[#This Row],[SIMPATIA]]="",0,$AJ$8+(($AK$8-$AJ$8)/($AI$8-$AH$8))*(-$AH$8+Tabella1[[#This Row],[SIMPATIA]]))</f>
        <v>0</v>
      </c>
      <c r="AD206" s="30">
        <f>IF(Tabella1[[#This Row],[LOCATION]]="",0,$AJ$9+(($AK$9-$AJ$9)/($AI$9-$AH$9))*(-$AH$9+Tabella1[[#This Row],[LOCATION]]))</f>
        <v>0</v>
      </c>
      <c r="AE206" s="77" t="s">
        <v>741</v>
      </c>
    </row>
    <row r="207" spans="1:31" ht="14.25" customHeight="1" x14ac:dyDescent="0.25">
      <c r="A207" s="28">
        <f>IFERROR(LARGE(Tabella1[VOTO],Tabella1[[#This Row],[N]]),"")</f>
        <v>0.47625881354867039</v>
      </c>
      <c r="B207" s="33">
        <f>ROW(Tabella1[[#This Row],[NOME1]])-1</f>
        <v>206</v>
      </c>
      <c r="C207" s="97">
        <f>IFERROR(VLOOKUP(Tabella1[[#This Row],[VOTO]],Tabella1[[GRANDE]:[N]],2,FALSE),"")</f>
        <v>206</v>
      </c>
      <c r="D207" s="25" t="s">
        <v>675</v>
      </c>
      <c r="E207" s="25" t="s">
        <v>36</v>
      </c>
      <c r="F207" s="25" t="s">
        <v>506</v>
      </c>
      <c r="G207" s="110"/>
      <c r="H207" s="26"/>
      <c r="I207" s="106">
        <f>SQRT((UFF.X-Tabella1[[#This Row],[X]])^2+(UFF.Y-Tabella1[[#This Row],[Y]])^2)/1000</f>
        <v>9.2848942374159549</v>
      </c>
      <c r="J207" s="25"/>
      <c r="K207" s="25"/>
      <c r="L207" s="25"/>
      <c r="M207" s="25"/>
      <c r="N207" s="25"/>
      <c r="O207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0.47625881354867039</v>
      </c>
      <c r="P207" s="27" t="s">
        <v>509</v>
      </c>
      <c r="Q207" s="68" t="s">
        <v>507</v>
      </c>
      <c r="R207" s="27"/>
      <c r="S207" s="25"/>
      <c r="T207" s="36">
        <v>0</v>
      </c>
      <c r="U207" s="29">
        <v>575734</v>
      </c>
      <c r="V207" s="29">
        <v>4995178</v>
      </c>
      <c r="W207" s="30">
        <f>IF(Tabella1[[#This Row],[PREZZO]]="",0,$AJ$2+(($AK$2-$AJ$2)/($AI$2-$AH$2))*(-$AH$2+Tabella1[[#This Row],[PREZZO]]))</f>
        <v>0</v>
      </c>
      <c r="X207" s="30">
        <f>IF(Tabella1[[#This Row],[RITORNO]]="",0,$AJ$3+(($AK$3-$AJ$3)/($AI$3/24-$AH$3/24))*(-$AH$3/24+Tabella1[[#This Row],[RITORNO]]))</f>
        <v>0</v>
      </c>
      <c r="Y207" s="30">
        <f>IF(Tabella1[[#This Row],[KM]]="",0,$AJ$4+(($AK$4-$AJ$4)/($AI$4-$AH$4))*(-$AH$4+Tabella1[[#This Row],[KM]]))</f>
        <v>3.8100705083893631</v>
      </c>
      <c r="Z207" s="31">
        <f>IF(Tabella1[[#This Row],[PARK]]="",0,$AJ$5+(($AK$5-$AJ$5)/($AI$5-$AH$5))*(-$AH$5+Tabella1[[#This Row],[PARK]]))</f>
        <v>0</v>
      </c>
      <c r="AA207" s="30">
        <f>IF(Tabella1[[#This Row],[BUONI]]="",0,$AJ$6+(($AK$6-$AJ$6)/($AI$6-$AH$6))*(-$AH$6+Tabella1[[#This Row],[BUONI]]))</f>
        <v>0</v>
      </c>
      <c r="AB207" s="30">
        <f>IF(Tabella1[[#This Row],[QUALITA]]="",0,$AJ$7+(($AK$7-$AJ$7)/($AI$7-$AH$7))*(-$AH$7+Tabella1[[#This Row],[QUALITA]]))</f>
        <v>0</v>
      </c>
      <c r="AC207" s="30">
        <f>IF(Tabella1[[#This Row],[SIMPATIA]]="",0,$AJ$8+(($AK$8-$AJ$8)/($AI$8-$AH$8))*(-$AH$8+Tabella1[[#This Row],[SIMPATIA]]))</f>
        <v>0</v>
      </c>
      <c r="AD207" s="30">
        <f>IF(Tabella1[[#This Row],[LOCATION]]="",0,$AJ$9+(($AK$9-$AJ$9)/($AI$9-$AH$9))*(-$AH$9+Tabella1[[#This Row],[LOCATION]]))</f>
        <v>0</v>
      </c>
      <c r="AE207" s="77" t="s">
        <v>508</v>
      </c>
    </row>
    <row r="208" spans="1:31" ht="14.25" customHeight="1" x14ac:dyDescent="0.25">
      <c r="A208" s="28">
        <f>IFERROR(LARGE(Tabella1[VOTO],Tabella1[[#This Row],[N]]),"")</f>
        <v>0.47511918479176574</v>
      </c>
      <c r="B208" s="24">
        <f>ROW(Tabella1[[#This Row],[NOME1]])-1</f>
        <v>207</v>
      </c>
      <c r="C208" s="98">
        <f>IFERROR(VLOOKUP(Tabella1[[#This Row],[VOTO]],Tabella1[[GRANDE]:[N]],2,FALSE),"")</f>
        <v>207</v>
      </c>
      <c r="D208" s="25" t="s">
        <v>400</v>
      </c>
      <c r="E208" s="25" t="s">
        <v>36</v>
      </c>
      <c r="F208" s="25" t="s">
        <v>401</v>
      </c>
      <c r="G208" s="110"/>
      <c r="H208" s="26"/>
      <c r="I208" s="106">
        <f>SQRT((UFF.X-Tabella1[[#This Row],[X]])^2+(UFF.Y-Tabella1[[#This Row],[Y]])^2)/1000</f>
        <v>9.2985697824988112</v>
      </c>
      <c r="J208" s="25"/>
      <c r="K208" s="25"/>
      <c r="L208" s="25"/>
      <c r="M208" s="25"/>
      <c r="N208" s="25"/>
      <c r="O208" s="27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0.47511918479176574</v>
      </c>
      <c r="P208" s="27" t="s">
        <v>404</v>
      </c>
      <c r="Q208" s="68" t="s">
        <v>403</v>
      </c>
      <c r="R208" s="27"/>
      <c r="S208" s="28"/>
      <c r="T208" s="36">
        <v>0</v>
      </c>
      <c r="U208" s="32">
        <v>578398</v>
      </c>
      <c r="V208" s="32">
        <v>5006539</v>
      </c>
      <c r="W208" s="30">
        <f>IF(Tabella1[[#This Row],[PREZZO]]="",0,$AJ$2+(($AK$2-$AJ$2)/($AI$2-$AH$2))*(-$AH$2+Tabella1[[#This Row],[PREZZO]]))</f>
        <v>0</v>
      </c>
      <c r="X208" s="30">
        <f>IF(Tabella1[[#This Row],[RITORNO]]="",0,$AJ$3+(($AK$3-$AJ$3)/($AI$3/24-$AH$3/24))*(-$AH$3/24+Tabella1[[#This Row],[RITORNO]]))</f>
        <v>0</v>
      </c>
      <c r="Y208" s="30">
        <f>IF(Tabella1[[#This Row],[KM]]="",0,$AJ$4+(($AK$4-$AJ$4)/($AI$4-$AH$4))*(-$AH$4+Tabella1[[#This Row],[KM]]))</f>
        <v>3.8009534783341259</v>
      </c>
      <c r="Z208" s="31">
        <f>IF(Tabella1[[#This Row],[PARK]]="",0,$AJ$5+(($AK$5-$AJ$5)/($AI$5-$AH$5))*(-$AH$5+Tabella1[[#This Row],[PARK]]))</f>
        <v>0</v>
      </c>
      <c r="AA208" s="30">
        <f>IF(Tabella1[[#This Row],[BUONI]]="",0,$AJ$6+(($AK$6-$AJ$6)/($AI$6-$AH$6))*(-$AH$6+Tabella1[[#This Row],[BUONI]]))</f>
        <v>0</v>
      </c>
      <c r="AB208" s="30">
        <f>IF(Tabella1[[#This Row],[QUALITA]]="",0,$AJ$7+(($AK$7-$AJ$7)/($AI$7-$AH$7))*(-$AH$7+Tabella1[[#This Row],[QUALITA]]))</f>
        <v>0</v>
      </c>
      <c r="AC208" s="30">
        <f>IF(Tabella1[[#This Row],[SIMPATIA]]="",0,$AJ$8+(($AK$8-$AJ$8)/($AI$8-$AH$8))*(-$AH$8+Tabella1[[#This Row],[SIMPATIA]]))</f>
        <v>0</v>
      </c>
      <c r="AD208" s="30">
        <f>IF(Tabella1[[#This Row],[LOCATION]]="",0,$AJ$9+(($AK$9-$AJ$9)/($AI$9-$AH$9))*(-$AH$9+Tabella1[[#This Row],[LOCATION]]))</f>
        <v>0</v>
      </c>
      <c r="AE208" s="77" t="s">
        <v>402</v>
      </c>
    </row>
    <row r="209" spans="1:31" ht="14.25" customHeight="1" x14ac:dyDescent="0.25">
      <c r="A209" s="28">
        <f>IFERROR(LARGE(Tabella1[VOTO],Tabella1[[#This Row],[N]]),"")</f>
        <v>0.41945987286719388</v>
      </c>
      <c r="B209" s="33">
        <f>ROW(Tabella1[[#This Row],[NOME1]])-1</f>
        <v>208</v>
      </c>
      <c r="C209" s="97">
        <f>IFERROR(VLOOKUP(Tabella1[[#This Row],[VOTO]],Tabella1[[GRANDE]:[N]],2,FALSE),"")</f>
        <v>208</v>
      </c>
      <c r="D209" s="25" t="s">
        <v>711</v>
      </c>
      <c r="E209" s="25" t="s">
        <v>36</v>
      </c>
      <c r="F209" s="25" t="s">
        <v>506</v>
      </c>
      <c r="G209" s="110"/>
      <c r="H209" s="26"/>
      <c r="I209" s="106">
        <f>SQRT((UFF.X-Tabella1[[#This Row],[X]])^2+(UFF.Y-Tabella1[[#This Row],[Y]])^2)/1000</f>
        <v>9.9664815255936734</v>
      </c>
      <c r="J209" s="25"/>
      <c r="K209" s="25"/>
      <c r="L209" s="25"/>
      <c r="M209" s="25"/>
      <c r="N209" s="25"/>
      <c r="O209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0.41945987286719388</v>
      </c>
      <c r="P209" s="27" t="s">
        <v>254</v>
      </c>
      <c r="Q209" s="68" t="s">
        <v>510</v>
      </c>
      <c r="R209" s="27"/>
      <c r="S209" s="25"/>
      <c r="T209" s="36">
        <v>0</v>
      </c>
      <c r="U209" s="29">
        <v>574859</v>
      </c>
      <c r="V209" s="29">
        <v>4995474</v>
      </c>
      <c r="W209" s="30">
        <f>IF(Tabella1[[#This Row],[PREZZO]]="",0,$AJ$2+(($AK$2-$AJ$2)/($AI$2-$AH$2))*(-$AH$2+Tabella1[[#This Row],[PREZZO]]))</f>
        <v>0</v>
      </c>
      <c r="X209" s="30">
        <f>IF(Tabella1[[#This Row],[RITORNO]]="",0,$AJ$3+(($AK$3-$AJ$3)/($AI$3/24-$AH$3/24))*(-$AH$3/24+Tabella1[[#This Row],[RITORNO]]))</f>
        <v>0</v>
      </c>
      <c r="Y209" s="30">
        <f>IF(Tabella1[[#This Row],[KM]]="",0,$AJ$4+(($AK$4-$AJ$4)/($AI$4-$AH$4))*(-$AH$4+Tabella1[[#This Row],[KM]]))</f>
        <v>3.3556789829375511</v>
      </c>
      <c r="Z209" s="31">
        <f>IF(Tabella1[[#This Row],[PARK]]="",0,$AJ$5+(($AK$5-$AJ$5)/($AI$5-$AH$5))*(-$AH$5+Tabella1[[#This Row],[PARK]]))</f>
        <v>0</v>
      </c>
      <c r="AA209" s="30">
        <f>IF(Tabella1[[#This Row],[BUONI]]="",0,$AJ$6+(($AK$6-$AJ$6)/($AI$6-$AH$6))*(-$AH$6+Tabella1[[#This Row],[BUONI]]))</f>
        <v>0</v>
      </c>
      <c r="AB209" s="30">
        <f>IF(Tabella1[[#This Row],[QUALITA]]="",0,$AJ$7+(($AK$7-$AJ$7)/($AI$7-$AH$7))*(-$AH$7+Tabella1[[#This Row],[QUALITA]]))</f>
        <v>0</v>
      </c>
      <c r="AC209" s="30">
        <f>IF(Tabella1[[#This Row],[SIMPATIA]]="",0,$AJ$8+(($AK$8-$AJ$8)/($AI$8-$AH$8))*(-$AH$8+Tabella1[[#This Row],[SIMPATIA]]))</f>
        <v>0</v>
      </c>
      <c r="AD209" s="30">
        <f>IF(Tabella1[[#This Row],[LOCATION]]="",0,$AJ$9+(($AK$9-$AJ$9)/($AI$9-$AH$9))*(-$AH$9+Tabella1[[#This Row],[LOCATION]]))</f>
        <v>0</v>
      </c>
      <c r="AE209" s="77" t="s">
        <v>511</v>
      </c>
    </row>
    <row r="210" spans="1:31" ht="14.25" customHeight="1" x14ac:dyDescent="0.25">
      <c r="A210" s="28">
        <f>IFERROR(LARGE(Tabella1[VOTO],Tabella1[[#This Row],[N]]),"")</f>
        <v>0.41375167746389796</v>
      </c>
      <c r="B210" s="33">
        <f>ROW(Tabella1[[#This Row],[NOME1]])-1</f>
        <v>209</v>
      </c>
      <c r="C210" s="97">
        <f>IFERROR(VLOOKUP(Tabella1[[#This Row],[VOTO]],Tabella1[[GRANDE]:[N]],2,FALSE),"")</f>
        <v>209</v>
      </c>
      <c r="D210" s="25" t="s">
        <v>693</v>
      </c>
      <c r="E210" s="25" t="s">
        <v>36</v>
      </c>
      <c r="F210" s="25" t="s">
        <v>506</v>
      </c>
      <c r="G210" s="110"/>
      <c r="H210" s="26"/>
      <c r="I210" s="106">
        <f>SQRT((UFF.X-Tabella1[[#This Row],[X]])^2+(UFF.Y-Tabella1[[#This Row],[Y]])^2)/1000</f>
        <v>10.034979870433224</v>
      </c>
      <c r="J210" s="25"/>
      <c r="K210" s="25"/>
      <c r="L210" s="25"/>
      <c r="M210" s="25"/>
      <c r="N210" s="25"/>
      <c r="O210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0.41375167746389796</v>
      </c>
      <c r="P210" s="27" t="s">
        <v>7</v>
      </c>
      <c r="Q210" s="68" t="s">
        <v>513</v>
      </c>
      <c r="R210" s="27"/>
      <c r="S210" s="25"/>
      <c r="T210" s="36">
        <v>0</v>
      </c>
      <c r="U210" s="29">
        <v>574790</v>
      </c>
      <c r="V210" s="29">
        <v>4995462</v>
      </c>
      <c r="W210" s="30">
        <f>IF(Tabella1[[#This Row],[PREZZO]]="",0,$AJ$2+(($AK$2-$AJ$2)/($AI$2-$AH$2))*(-$AH$2+Tabella1[[#This Row],[PREZZO]]))</f>
        <v>0</v>
      </c>
      <c r="X210" s="30">
        <f>IF(Tabella1[[#This Row],[RITORNO]]="",0,$AJ$3+(($AK$3-$AJ$3)/($AI$3/24-$AH$3/24))*(-$AH$3/24+Tabella1[[#This Row],[RITORNO]]))</f>
        <v>0</v>
      </c>
      <c r="Y210" s="30">
        <f>IF(Tabella1[[#This Row],[KM]]="",0,$AJ$4+(($AK$4-$AJ$4)/($AI$4-$AH$4))*(-$AH$4+Tabella1[[#This Row],[KM]]))</f>
        <v>3.3100134197111837</v>
      </c>
      <c r="Z210" s="31">
        <f>IF(Tabella1[[#This Row],[PARK]]="",0,$AJ$5+(($AK$5-$AJ$5)/($AI$5-$AH$5))*(-$AH$5+Tabella1[[#This Row],[PARK]]))</f>
        <v>0</v>
      </c>
      <c r="AA210" s="30">
        <f>IF(Tabella1[[#This Row],[BUONI]]="",0,$AJ$6+(($AK$6-$AJ$6)/($AI$6-$AH$6))*(-$AH$6+Tabella1[[#This Row],[BUONI]]))</f>
        <v>0</v>
      </c>
      <c r="AB210" s="30">
        <f>IF(Tabella1[[#This Row],[QUALITA]]="",0,$AJ$7+(($AK$7-$AJ$7)/($AI$7-$AH$7))*(-$AH$7+Tabella1[[#This Row],[QUALITA]]))</f>
        <v>0</v>
      </c>
      <c r="AC210" s="30">
        <f>IF(Tabella1[[#This Row],[SIMPATIA]]="",0,$AJ$8+(($AK$8-$AJ$8)/($AI$8-$AH$8))*(-$AH$8+Tabella1[[#This Row],[SIMPATIA]]))</f>
        <v>0</v>
      </c>
      <c r="AD210" s="30">
        <f>IF(Tabella1[[#This Row],[LOCATION]]="",0,$AJ$9+(($AK$9-$AJ$9)/($AI$9-$AH$9))*(-$AH$9+Tabella1[[#This Row],[LOCATION]]))</f>
        <v>0</v>
      </c>
      <c r="AE210" s="77" t="s">
        <v>512</v>
      </c>
    </row>
    <row r="211" spans="1:31" ht="14.25" customHeight="1" x14ac:dyDescent="0.25">
      <c r="A211" s="28">
        <f>IFERROR(LARGE(Tabella1[VOTO],Tabella1[[#This Row],[N]]),"")</f>
        <v>0.36559034127591961</v>
      </c>
      <c r="B211" s="33">
        <f>ROW(Tabella1[[#This Row],[NOME1]])-1</f>
        <v>210</v>
      </c>
      <c r="C211" s="97">
        <f>IFERROR(VLOOKUP(Tabella1[[#This Row],[VOTO]],Tabella1[[GRANDE]:[N]],2,FALSE),"")</f>
        <v>210</v>
      </c>
      <c r="D211" s="25" t="s">
        <v>668</v>
      </c>
      <c r="E211" s="25" t="s">
        <v>36</v>
      </c>
      <c r="F211" s="25" t="s">
        <v>210</v>
      </c>
      <c r="G211" s="110"/>
      <c r="H211" s="26"/>
      <c r="I211" s="106">
        <f>SQRT((UFF.X-Tabella1[[#This Row],[X]])^2+(UFF.Y-Tabella1[[#This Row],[Y]])^2)/1000</f>
        <v>10.612915904688965</v>
      </c>
      <c r="J211" s="25"/>
      <c r="K211" s="25"/>
      <c r="L211" s="25"/>
      <c r="M211" s="25"/>
      <c r="N211" s="25"/>
      <c r="O211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0.36559034127591961</v>
      </c>
      <c r="P211" s="27" t="s">
        <v>7</v>
      </c>
      <c r="Q211" s="68" t="s">
        <v>670</v>
      </c>
      <c r="R211" s="27"/>
      <c r="S211" s="94"/>
      <c r="T211" s="36">
        <v>0</v>
      </c>
      <c r="U211" s="29">
        <v>575584</v>
      </c>
      <c r="V211" s="29">
        <v>5005525</v>
      </c>
      <c r="W211" s="30">
        <f>IF(Tabella1[[#This Row],[PREZZO]]="",0,$AJ$2+(($AK$2-$AJ$2)/($AI$2-$AH$2))*(-$AH$2+Tabella1[[#This Row],[PREZZO]]))</f>
        <v>0</v>
      </c>
      <c r="X211" s="30">
        <f>IF(Tabella1[[#This Row],[RITORNO]]="",0,$AJ$3+(($AK$3-$AJ$3)/($AI$3/24-$AH$3/24))*(-$AH$3/24+Tabella1[[#This Row],[RITORNO]]))</f>
        <v>0</v>
      </c>
      <c r="Y211" s="30">
        <f>IF(Tabella1[[#This Row],[KM]]="",0,$AJ$4+(($AK$4-$AJ$4)/($AI$4-$AH$4))*(-$AH$4+Tabella1[[#This Row],[KM]]))</f>
        <v>2.9247227302073568</v>
      </c>
      <c r="Z211" s="31">
        <f>IF(Tabella1[[#This Row],[PARK]]="",0,$AJ$5+(($AK$5-$AJ$5)/($AI$5-$AH$5))*(-$AH$5+Tabella1[[#This Row],[PARK]]))</f>
        <v>0</v>
      </c>
      <c r="AA211" s="30">
        <f>IF(Tabella1[[#This Row],[BUONI]]="",0,$AJ$6+(($AK$6-$AJ$6)/($AI$6-$AH$6))*(-$AH$6+Tabella1[[#This Row],[BUONI]]))</f>
        <v>0</v>
      </c>
      <c r="AB211" s="30">
        <f>IF(Tabella1[[#This Row],[QUALITA]]="",0,$AJ$7+(($AK$7-$AJ$7)/($AI$7-$AH$7))*(-$AH$7+Tabella1[[#This Row],[QUALITA]]))</f>
        <v>0</v>
      </c>
      <c r="AC211" s="30">
        <f>IF(Tabella1[[#This Row],[SIMPATIA]]="",0,$AJ$8+(($AK$8-$AJ$8)/($AI$8-$AH$8))*(-$AH$8+Tabella1[[#This Row],[SIMPATIA]]))</f>
        <v>0</v>
      </c>
      <c r="AD211" s="30">
        <f>IF(Tabella1[[#This Row],[LOCATION]]="",0,$AJ$9+(($AK$9-$AJ$9)/($AI$9-$AH$9))*(-$AH$9+Tabella1[[#This Row],[LOCATION]]))</f>
        <v>0</v>
      </c>
      <c r="AE211" s="77" t="s">
        <v>669</v>
      </c>
    </row>
    <row r="212" spans="1:31" ht="14.25" customHeight="1" x14ac:dyDescent="0.25">
      <c r="A212" s="28">
        <f>IFERROR(LARGE(Tabella1[VOTO],Tabella1[[#This Row],[N]]),"")</f>
        <v>0.36319795492260809</v>
      </c>
      <c r="B212" s="33">
        <f>ROW(Tabella1[[#This Row],[NOME1]])-1</f>
        <v>211</v>
      </c>
      <c r="C212" s="97">
        <f>IFERROR(VLOOKUP(Tabella1[[#This Row],[VOTO]],Tabella1[[GRANDE]:[N]],2,FALSE),"")</f>
        <v>211</v>
      </c>
      <c r="D212" s="25" t="s">
        <v>26</v>
      </c>
      <c r="E212" s="25" t="s">
        <v>35</v>
      </c>
      <c r="F212" s="25" t="s">
        <v>208</v>
      </c>
      <c r="G212" s="110"/>
      <c r="H212" s="26"/>
      <c r="I212" s="106">
        <f>SQRT((UFF.X-Tabella1[[#This Row],[X]])^2+(UFF.Y-Tabella1[[#This Row],[Y]])^2)/1000</f>
        <v>10.641624540928703</v>
      </c>
      <c r="J212" s="25"/>
      <c r="K212" s="25"/>
      <c r="L212" s="25"/>
      <c r="M212" s="25"/>
      <c r="N212" s="25"/>
      <c r="O212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0.36319795492260809</v>
      </c>
      <c r="P212" s="27" t="s">
        <v>169</v>
      </c>
      <c r="Q212" s="68" t="s">
        <v>356</v>
      </c>
      <c r="R212" s="27"/>
      <c r="S212" s="25"/>
      <c r="T212" s="36">
        <v>0</v>
      </c>
      <c r="U212" s="29">
        <v>577393.65</v>
      </c>
      <c r="V212" s="29">
        <v>5007456.26</v>
      </c>
      <c r="W212" s="30">
        <f>IF(Tabella1[[#This Row],[PREZZO]]="",0,$AJ$2+(($AK$2-$AJ$2)/($AI$2-$AH$2))*(-$AH$2+Tabella1[[#This Row],[PREZZO]]))</f>
        <v>0</v>
      </c>
      <c r="X212" s="30">
        <f>IF(Tabella1[[#This Row],[RITORNO]]="",0,$AJ$3+(($AK$3-$AJ$3)/($AI$3/24-$AH$3/24))*(-$AH$3/24+Tabella1[[#This Row],[RITORNO]]))</f>
        <v>0</v>
      </c>
      <c r="Y212" s="30">
        <f>IF(Tabella1[[#This Row],[KM]]="",0,$AJ$4+(($AK$4-$AJ$4)/($AI$4-$AH$4))*(-$AH$4+Tabella1[[#This Row],[KM]]))</f>
        <v>2.9055836393808647</v>
      </c>
      <c r="Z212" s="31">
        <f>IF(Tabella1[[#This Row],[PARK]]="",0,$AJ$5+(($AK$5-$AJ$5)/($AI$5-$AH$5))*(-$AH$5+Tabella1[[#This Row],[PARK]]))</f>
        <v>0</v>
      </c>
      <c r="AA212" s="30">
        <f>IF(Tabella1[[#This Row],[BUONI]]="",0,$AJ$6+(($AK$6-$AJ$6)/($AI$6-$AH$6))*(-$AH$6+Tabella1[[#This Row],[BUONI]]))</f>
        <v>0</v>
      </c>
      <c r="AB212" s="30">
        <f>IF(Tabella1[[#This Row],[QUALITA]]="",0,$AJ$7+(($AK$7-$AJ$7)/($AI$7-$AH$7))*(-$AH$7+Tabella1[[#This Row],[QUALITA]]))</f>
        <v>0</v>
      </c>
      <c r="AC212" s="30">
        <f>IF(Tabella1[[#This Row],[SIMPATIA]]="",0,$AJ$8+(($AK$8-$AJ$8)/($AI$8-$AH$8))*(-$AH$8+Tabella1[[#This Row],[SIMPATIA]]))</f>
        <v>0</v>
      </c>
      <c r="AD212" s="30">
        <f>IF(Tabella1[[#This Row],[LOCATION]]="",0,$AJ$9+(($AK$9-$AJ$9)/($AI$9-$AH$9))*(-$AH$9+Tabella1[[#This Row],[LOCATION]]))</f>
        <v>0</v>
      </c>
      <c r="AE212" s="77" t="s">
        <v>729</v>
      </c>
    </row>
    <row r="213" spans="1:31" ht="14.25" customHeight="1" x14ac:dyDescent="0.25">
      <c r="A213" s="28">
        <f>IFERROR(LARGE(Tabella1[VOTO],Tabella1[[#This Row],[N]]),"")</f>
        <v>0.19216742780176599</v>
      </c>
      <c r="B213" s="33">
        <f>ROW(Tabella1[[#This Row],[NOME1]])-1</f>
        <v>212</v>
      </c>
      <c r="C213" s="97">
        <f>IFERROR(VLOOKUP(Tabella1[[#This Row],[VOTO]],Tabella1[[GRANDE]:[N]],2,FALSE),"")</f>
        <v>212</v>
      </c>
      <c r="D213" s="25" t="s">
        <v>55</v>
      </c>
      <c r="E213" s="25" t="s">
        <v>35</v>
      </c>
      <c r="F213" s="25" t="s">
        <v>216</v>
      </c>
      <c r="G213" s="110"/>
      <c r="H213" s="26"/>
      <c r="I213" s="106">
        <f>SQRT((UFF.X-Tabella1[[#This Row],[X]])^2+(UFF.Y-Tabella1[[#This Row],[Y]])^2)/1000</f>
        <v>12.693990866378808</v>
      </c>
      <c r="J213" s="25"/>
      <c r="K213" s="25"/>
      <c r="L213" s="25"/>
      <c r="M213" s="25"/>
      <c r="N213" s="25"/>
      <c r="O213" s="114">
        <f>(Tabella1[[#This Row],[PPREZZO]]+Tabella1[[#This Row],[PQUALITA]]+Tabella1[[#This Row],[PSIMPATIA]]+Tabella1[[#This Row],[PLOCATION]]+Tabella1[[#This Row],[PRITORNO]]+Tabella1[[#This Row],[PKM]]+Tabella1[[#This Row],[PBUONI]]+Tabella1[[#This Row],[PPARK]])/$AH$10</f>
        <v>0.19216742780176599</v>
      </c>
      <c r="P213" s="27" t="s">
        <v>727</v>
      </c>
      <c r="Q213" s="68" t="s">
        <v>726</v>
      </c>
      <c r="R213" s="27"/>
      <c r="S213" s="25"/>
      <c r="T213" s="36">
        <v>0</v>
      </c>
      <c r="U213" s="29">
        <v>586088.81000000006</v>
      </c>
      <c r="V213" s="29">
        <v>4986659.1399999997</v>
      </c>
      <c r="W213" s="30">
        <f>IF(Tabella1[[#This Row],[PREZZO]]="",0,$AJ$2+(($AK$2-$AJ$2)/($AI$2-$AH$2))*(-$AH$2+Tabella1[[#This Row],[PREZZO]]))</f>
        <v>0</v>
      </c>
      <c r="X213" s="30">
        <f>IF(Tabella1[[#This Row],[RITORNO]]="",0,$AJ$3+(($AK$3-$AJ$3)/($AI$3/24-$AH$3/24))*(-$AH$3/24+Tabella1[[#This Row],[RITORNO]]))</f>
        <v>0</v>
      </c>
      <c r="Y213" s="30">
        <f>IF(Tabella1[[#This Row],[KM]]="",0,$AJ$4+(($AK$4-$AJ$4)/($AI$4-$AH$4))*(-$AH$4+Tabella1[[#This Row],[KM]]))</f>
        <v>1.5373394224141279</v>
      </c>
      <c r="Z213" s="31">
        <f>IF(Tabella1[[#This Row],[PARK]]="",0,$AJ$5+(($AK$5-$AJ$5)/($AI$5-$AH$5))*(-$AH$5+Tabella1[[#This Row],[PARK]]))</f>
        <v>0</v>
      </c>
      <c r="AA213" s="30">
        <f>IF(Tabella1[[#This Row],[BUONI]]="",0,$AJ$6+(($AK$6-$AJ$6)/($AI$6-$AH$6))*(-$AH$6+Tabella1[[#This Row],[BUONI]]))</f>
        <v>0</v>
      </c>
      <c r="AB213" s="30">
        <f>IF(Tabella1[[#This Row],[QUALITA]]="",0,$AJ$7+(($AK$7-$AJ$7)/($AI$7-$AH$7))*(-$AH$7+Tabella1[[#This Row],[QUALITA]]))</f>
        <v>0</v>
      </c>
      <c r="AC213" s="30">
        <f>IF(Tabella1[[#This Row],[SIMPATIA]]="",0,$AJ$8+(($AK$8-$AJ$8)/($AI$8-$AH$8))*(-$AH$8+Tabella1[[#This Row],[SIMPATIA]]))</f>
        <v>0</v>
      </c>
      <c r="AD213" s="30">
        <f>IF(Tabella1[[#This Row],[LOCATION]]="",0,$AJ$9+(($AK$9-$AJ$9)/($AI$9-$AH$9))*(-$AH$9+Tabella1[[#This Row],[LOCATION]]))</f>
        <v>0</v>
      </c>
      <c r="AE213" s="77" t="s">
        <v>728</v>
      </c>
    </row>
    <row r="214" spans="1:31" ht="14.25" customHeight="1" x14ac:dyDescent="0.25">
      <c r="A214" s="28" t="str">
        <f>IFERROR(LARGE(Tabella1[VOTO],Tabella1[[#This Row],[N]]),"")</f>
        <v/>
      </c>
      <c r="B214" s="33">
        <f>ROW(Tabella1[[#This Row],[NOME1]])-1</f>
        <v>213</v>
      </c>
      <c r="C214" s="100" t="str">
        <f>IFERROR(VLOOKUP(Tabella1[[#This Row],[VOTO]],Tabella1[[GRANDE]:[N]],2,FALSE),"")</f>
        <v/>
      </c>
      <c r="D214" s="60" t="s">
        <v>76</v>
      </c>
      <c r="E214" s="60" t="s">
        <v>34</v>
      </c>
      <c r="F214" s="60" t="s">
        <v>179</v>
      </c>
      <c r="G214" s="111">
        <v>7</v>
      </c>
      <c r="H214" s="61">
        <v>0.55208333333333337</v>
      </c>
      <c r="I214" s="107">
        <f>SQRT((UFF.X-Tabella1[[#This Row],[X]])^2+(UFF.Y-Tabella1[[#This Row],[Y]])^2)/1000</f>
        <v>0.69094123411485986</v>
      </c>
      <c r="J214" s="60">
        <v>0</v>
      </c>
      <c r="K214" s="60">
        <v>0</v>
      </c>
      <c r="L214" s="60">
        <v>5</v>
      </c>
      <c r="M214" s="60">
        <v>5</v>
      </c>
      <c r="N214" s="60">
        <v>5</v>
      </c>
      <c r="O214" s="62"/>
      <c r="P214" s="62" t="s">
        <v>358</v>
      </c>
      <c r="Q214" s="69" t="s">
        <v>358</v>
      </c>
      <c r="R214" s="62" t="s">
        <v>153</v>
      </c>
      <c r="S214" s="64">
        <v>42493</v>
      </c>
      <c r="T214" s="65">
        <v>5</v>
      </c>
      <c r="U214" s="70">
        <v>583434.73</v>
      </c>
      <c r="V214" s="70">
        <v>4999368.6900000004</v>
      </c>
      <c r="W214" s="30">
        <f>IF(Tabella1[[#This Row],[PREZZO]]="",0,$AJ$2+(($AK$2-$AJ$2)/($AI$2-$AH$2))*(-$AH$2+Tabella1[[#This Row],[PREZZO]]))</f>
        <v>9.2857142857142865</v>
      </c>
      <c r="X214" s="30">
        <f>IF(Tabella1[[#This Row],[RITORNO]]="",0,$AJ$3+(($AK$3-$AJ$3)/($AI$3/24-$AH$3/24))*(-$AH$3/24+Tabella1[[#This Row],[RITORNO]]))</f>
        <v>10</v>
      </c>
      <c r="Y214" s="30">
        <f>IF(Tabella1[[#This Row],[KM]]="",0,$AJ$4+(($AK$4-$AJ$4)/($AI$4-$AH$4))*(-$AH$4+Tabella1[[#This Row],[KM]]))</f>
        <v>9.5393725105900931</v>
      </c>
      <c r="Z214" s="31">
        <f>IF(Tabella1[[#This Row],[PARK]]="",0,$AJ$5+(($AK$5-$AJ$5)/($AI$5-$AH$5))*(-$AH$5+Tabella1[[#This Row],[PARK]]))</f>
        <v>10</v>
      </c>
      <c r="AA214" s="30">
        <f>IF(Tabella1[[#This Row],[BUONI]]="",0,$AJ$6+(($AK$6-$AJ$6)/($AI$6-$AH$6))*(-$AH$6+Tabella1[[#This Row],[BUONI]]))</f>
        <v>0</v>
      </c>
      <c r="AB214" s="30">
        <f>IF(Tabella1[[#This Row],[QUALITA]]="",0,$AJ$7+(($AK$7-$AJ$7)/($AI$7-$AH$7))*(-$AH$7+Tabella1[[#This Row],[QUALITA]]))</f>
        <v>5</v>
      </c>
      <c r="AC214" s="30">
        <f>IF(Tabella1[[#This Row],[SIMPATIA]]="",0,$AJ$8+(($AK$8-$AJ$8)/($AI$8-$AH$8))*(-$AH$8+Tabella1[[#This Row],[SIMPATIA]]))</f>
        <v>5</v>
      </c>
      <c r="AD214" s="30">
        <f>IF(Tabella1[[#This Row],[LOCATION]]="",0,$AJ$9+(($AK$9-$AJ$9)/($AI$9-$AH$9))*(-$AH$9+Tabella1[[#This Row],[LOCATION]]))</f>
        <v>5</v>
      </c>
      <c r="AE214" s="77" t="s">
        <v>452</v>
      </c>
    </row>
    <row r="215" spans="1:31" ht="14.25" customHeight="1" x14ac:dyDescent="0.25">
      <c r="A215" s="28" t="str">
        <f>IFERROR(LARGE(Tabella1[VOTO],Tabella1[[#This Row],[N]]),"")</f>
        <v/>
      </c>
      <c r="B215" s="59">
        <f>ROW(Tabella1[[#This Row],[NOME1]])-1</f>
        <v>214</v>
      </c>
      <c r="C215" s="100" t="str">
        <f>IFERROR(VLOOKUP(Tabella1[[#This Row],[VOTO]],Tabella1[[GRANDE]:[N]],2,FALSE),"")</f>
        <v/>
      </c>
      <c r="D215" s="60" t="s">
        <v>139</v>
      </c>
      <c r="E215" s="60" t="s">
        <v>48</v>
      </c>
      <c r="F215" s="60" t="s">
        <v>101</v>
      </c>
      <c r="G215" s="111">
        <v>9</v>
      </c>
      <c r="H215" s="61">
        <v>0.5625</v>
      </c>
      <c r="I215" s="107">
        <f>SQRT((UFF.X-Tabella1[[#This Row],[X]])^2+(UFF.Y-Tabella1[[#This Row],[Y]])^2)/1000</f>
        <v>5.6358677742207481</v>
      </c>
      <c r="J215" s="60">
        <v>5</v>
      </c>
      <c r="K215" s="60">
        <v>1</v>
      </c>
      <c r="L215" s="60">
        <v>5</v>
      </c>
      <c r="M215" s="60">
        <v>5</v>
      </c>
      <c r="N215" s="60">
        <v>5</v>
      </c>
      <c r="O215" s="62"/>
      <c r="P215" s="62" t="s">
        <v>358</v>
      </c>
      <c r="Q215" s="62" t="s">
        <v>358</v>
      </c>
      <c r="R215" s="62"/>
      <c r="S215" s="64">
        <v>42474</v>
      </c>
      <c r="T215" s="65">
        <v>10</v>
      </c>
      <c r="U215" s="70">
        <v>578532.22</v>
      </c>
      <c r="V215" s="70">
        <v>5000044.51</v>
      </c>
      <c r="W215" s="30">
        <f>IF(Tabella1[[#This Row],[PREZZO]]="",0,$AJ$2+(($AK$2-$AJ$2)/($AI$2-$AH$2))*(-$AH$2+Tabella1[[#This Row],[PREZZO]]))</f>
        <v>7.8571428571428577</v>
      </c>
      <c r="X215" s="30">
        <f>IF(Tabella1[[#This Row],[RITORNO]]="",0,$AJ$3+(($AK$3-$AJ$3)/($AI$3/24-$AH$3/24))*(-$AH$3/24+Tabella1[[#This Row],[RITORNO]]))</f>
        <v>6.6666666666666785</v>
      </c>
      <c r="Y215" s="30">
        <f>IF(Tabella1[[#This Row],[KM]]="",0,$AJ$4+(($AK$4-$AJ$4)/($AI$4-$AH$4))*(-$AH$4+Tabella1[[#This Row],[KM]]))</f>
        <v>6.2427548171861673</v>
      </c>
      <c r="Z215" s="31">
        <f>IF(Tabella1[[#This Row],[PARK]]="",0,$AJ$5+(($AK$5-$AJ$5)/($AI$5-$AH$5))*(-$AH$5+Tabella1[[#This Row],[PARK]]))</f>
        <v>5</v>
      </c>
      <c r="AA215" s="30">
        <f>IF(Tabella1[[#This Row],[BUONI]]="",0,$AJ$6+(($AK$6-$AJ$6)/($AI$6-$AH$6))*(-$AH$6+Tabella1[[#This Row],[BUONI]]))</f>
        <v>5</v>
      </c>
      <c r="AB215" s="30">
        <f>IF(Tabella1[[#This Row],[QUALITA]]="",0,$AJ$7+(($AK$7-$AJ$7)/($AI$7-$AH$7))*(-$AH$7+Tabella1[[#This Row],[QUALITA]]))</f>
        <v>5</v>
      </c>
      <c r="AC215" s="30">
        <f>IF(Tabella1[[#This Row],[SIMPATIA]]="",0,$AJ$8+(($AK$8-$AJ$8)/($AI$8-$AH$8))*(-$AH$8+Tabella1[[#This Row],[SIMPATIA]]))</f>
        <v>5</v>
      </c>
      <c r="AD215" s="30">
        <f>IF(Tabella1[[#This Row],[LOCATION]]="",0,$AJ$9+(($AK$9-$AJ$9)/($AI$9-$AH$9))*(-$AH$9+Tabella1[[#This Row],[LOCATION]]))</f>
        <v>5</v>
      </c>
      <c r="AE215" s="77" t="s">
        <v>804</v>
      </c>
    </row>
    <row r="216" spans="1:31" ht="14.25" customHeight="1" x14ac:dyDescent="0.25">
      <c r="A216" s="102" t="str">
        <f>IFERROR(LARGE(Tabella1[VOTO],Tabella1[[#This Row],[N]]),"")</f>
        <v/>
      </c>
      <c r="B216" s="78">
        <f>ROW(Tabella1[[#This Row],[NOME1]])-1</f>
        <v>215</v>
      </c>
      <c r="C216" s="99" t="str">
        <f>IFERROR(VLOOKUP(Tabella1[[#This Row],[VOTO]],Tabella1[[GRANDE]:[N]],2,FALSE),"")</f>
        <v/>
      </c>
      <c r="D216" s="79" t="s">
        <v>362</v>
      </c>
      <c r="E216" s="79" t="s">
        <v>128</v>
      </c>
      <c r="F216" s="79" t="s">
        <v>363</v>
      </c>
      <c r="G216" s="112">
        <v>12</v>
      </c>
      <c r="H216" s="61">
        <v>0.58333333333333337</v>
      </c>
      <c r="I216" s="108">
        <f>SQRT((UFF.X-Tabella1[[#This Row],[X]])^2+(UFF.Y-Tabella1[[#This Row],[Y]])^2)/1000</f>
        <v>6.5900684386731001</v>
      </c>
      <c r="J216" s="79">
        <v>1</v>
      </c>
      <c r="K216" s="79">
        <v>0</v>
      </c>
      <c r="L216" s="79">
        <v>9</v>
      </c>
      <c r="M216" s="79">
        <v>7</v>
      </c>
      <c r="N216" s="79">
        <v>7</v>
      </c>
      <c r="O216" s="81"/>
      <c r="P216" s="62" t="s">
        <v>358</v>
      </c>
      <c r="Q216" s="62" t="s">
        <v>358</v>
      </c>
      <c r="R216" s="81"/>
      <c r="S216" s="80"/>
      <c r="T216" s="82">
        <v>5</v>
      </c>
      <c r="U216" s="66">
        <v>582762.57999999996</v>
      </c>
      <c r="V216" s="66">
        <v>5005649.0999999996</v>
      </c>
      <c r="W216" s="80">
        <f>IF(Tabella1[[#This Row],[PREZZO]]="",0,$AJ$2+(($AK$2-$AJ$2)/($AI$2-$AH$2))*(-$AH$2+Tabella1[[#This Row],[PREZZO]]))</f>
        <v>5.7142857142857144</v>
      </c>
      <c r="X216" s="80">
        <f>IF(Tabella1[[#This Row],[RITORNO]]="",0,$AJ$3+(($AK$3-$AJ$3)/($AI$3/24-$AH$3/24))*(-$AH$3/24+Tabella1[[#This Row],[RITORNO]]))</f>
        <v>0</v>
      </c>
      <c r="Y216" s="80">
        <f>IF(Tabella1[[#This Row],[KM]]="",0,$AJ$4+(($AK$4-$AJ$4)/($AI$4-$AH$4))*(-$AH$4+Tabella1[[#This Row],[KM]]))</f>
        <v>5.6066210408845993</v>
      </c>
      <c r="Z216" s="83">
        <f>IF(Tabella1[[#This Row],[PARK]]="",0,$AJ$5+(($AK$5-$AJ$5)/($AI$5-$AH$5))*(-$AH$5+Tabella1[[#This Row],[PARK]]))</f>
        <v>9</v>
      </c>
      <c r="AA216" s="80">
        <f>IF(Tabella1[[#This Row],[BUONI]]="",0,$AJ$6+(($AK$6-$AJ$6)/($AI$6-$AH$6))*(-$AH$6+Tabella1[[#This Row],[BUONI]]))</f>
        <v>0</v>
      </c>
      <c r="AB216" s="80">
        <f>IF(Tabella1[[#This Row],[QUALITA]]="",0,$AJ$7+(($AK$7-$AJ$7)/($AI$7-$AH$7))*(-$AH$7+Tabella1[[#This Row],[QUALITA]]))</f>
        <v>9</v>
      </c>
      <c r="AC216" s="80">
        <f>IF(Tabella1[[#This Row],[SIMPATIA]]="",0,$AJ$8+(($AK$8-$AJ$8)/($AI$8-$AH$8))*(-$AH$8+Tabella1[[#This Row],[SIMPATIA]]))</f>
        <v>7</v>
      </c>
      <c r="AD216" s="80">
        <f>IF(Tabella1[[#This Row],[LOCATION]]="",0,$AJ$9+(($AK$9-$AJ$9)/($AI$9-$AH$9))*(-$AH$9+Tabella1[[#This Row],[LOCATION]]))</f>
        <v>7</v>
      </c>
      <c r="AE216" s="77" t="s">
        <v>821</v>
      </c>
    </row>
    <row r="217" spans="1:31" ht="14.25" customHeight="1" x14ac:dyDescent="0.25">
      <c r="A217" s="28" t="str">
        <f>IFERROR(LARGE(Tabella1[VOTO],Tabella1[[#This Row],[N]]),"")</f>
        <v/>
      </c>
      <c r="B217" s="59">
        <f>ROW(Tabella1[[#This Row],[NOME1]])-1</f>
        <v>216</v>
      </c>
      <c r="C217" s="100" t="str">
        <f>IFERROR(VLOOKUP(Tabella1[[#This Row],[VOTO]],Tabella1[[GRANDE]:[N]],2,FALSE),"")</f>
        <v/>
      </c>
      <c r="D217" s="60" t="s">
        <v>200</v>
      </c>
      <c r="E217" s="60" t="s">
        <v>36</v>
      </c>
      <c r="F217" s="60" t="s">
        <v>201</v>
      </c>
      <c r="G217" s="111">
        <v>12</v>
      </c>
      <c r="H217" s="61">
        <v>0.58333333333333337</v>
      </c>
      <c r="I217" s="107">
        <f>SQRT((UFF.X-Tabella1[[#This Row],[X]])^2+(UFF.Y-Tabella1[[#This Row],[Y]])^2)/1000</f>
        <v>4.3919871887331468</v>
      </c>
      <c r="J217" s="60">
        <v>0</v>
      </c>
      <c r="K217" s="60"/>
      <c r="L217" s="60">
        <v>8</v>
      </c>
      <c r="M217" s="60">
        <v>7</v>
      </c>
      <c r="N217" s="60">
        <v>7</v>
      </c>
      <c r="O217" s="62"/>
      <c r="P217" s="62" t="s">
        <v>358</v>
      </c>
      <c r="Q217" s="62" t="s">
        <v>358</v>
      </c>
      <c r="R217" s="62"/>
      <c r="S217" s="64"/>
      <c r="T217" s="65">
        <v>3</v>
      </c>
      <c r="U217" s="66">
        <v>583298.66</v>
      </c>
      <c r="V217" s="66">
        <v>4994879.4800000004</v>
      </c>
      <c r="W217" s="30">
        <f>IF(Tabella1[[#This Row],[PREZZO]]="",0,$AJ$2+(($AK$2-$AJ$2)/($AI$2-$AH$2))*(-$AH$2+Tabella1[[#This Row],[PREZZO]]))</f>
        <v>5.7142857142857144</v>
      </c>
      <c r="X217" s="30">
        <f>IF(Tabella1[[#This Row],[RITORNO]]="",0,$AJ$3+(($AK$3-$AJ$3)/($AI$3/24-$AH$3/24))*(-$AH$3/24+Tabella1[[#This Row],[RITORNO]]))</f>
        <v>0</v>
      </c>
      <c r="Y217" s="30">
        <f>IF(Tabella1[[#This Row],[KM]]="",0,$AJ$4+(($AK$4-$AJ$4)/($AI$4-$AH$4))*(-$AH$4+Tabella1[[#This Row],[KM]]))</f>
        <v>7.0720085408445685</v>
      </c>
      <c r="Z217" s="31">
        <f>IF(Tabella1[[#This Row],[PARK]]="",0,$AJ$5+(($AK$5-$AJ$5)/($AI$5-$AH$5))*(-$AH$5+Tabella1[[#This Row],[PARK]]))</f>
        <v>10</v>
      </c>
      <c r="AA217" s="30">
        <f>IF(Tabella1[[#This Row],[BUONI]]="",0,$AJ$6+(($AK$6-$AJ$6)/($AI$6-$AH$6))*(-$AH$6+Tabella1[[#This Row],[BUONI]]))</f>
        <v>0</v>
      </c>
      <c r="AB217" s="30">
        <f>IF(Tabella1[[#This Row],[QUALITA]]="",0,$AJ$7+(($AK$7-$AJ$7)/($AI$7-$AH$7))*(-$AH$7+Tabella1[[#This Row],[QUALITA]]))</f>
        <v>8</v>
      </c>
      <c r="AC217" s="30">
        <f>IF(Tabella1[[#This Row],[SIMPATIA]]="",0,$AJ$8+(($AK$8-$AJ$8)/($AI$8-$AH$8))*(-$AH$8+Tabella1[[#This Row],[SIMPATIA]]))</f>
        <v>7</v>
      </c>
      <c r="AD217" s="30">
        <f>IF(Tabella1[[#This Row],[LOCATION]]="",0,$AJ$9+(($AK$9-$AJ$9)/($AI$9-$AH$9))*(-$AH$9+Tabella1[[#This Row],[LOCATION]]))</f>
        <v>7</v>
      </c>
      <c r="AE217" s="77" t="s">
        <v>817</v>
      </c>
    </row>
    <row r="218" spans="1:31" ht="14.25" customHeight="1" x14ac:dyDescent="0.25">
      <c r="A218" s="28" t="str">
        <f>IFERROR(LARGE(Tabella1[VOTO],Tabella1[[#This Row],[N]]),"")</f>
        <v/>
      </c>
      <c r="B218" s="59">
        <f>ROW(Tabella1[[#This Row],[NOME1]])-1</f>
        <v>217</v>
      </c>
      <c r="C218" s="100" t="str">
        <f>IFERROR(VLOOKUP(Tabella1[[#This Row],[VOTO]],Tabella1[[GRANDE]:[N]],2,FALSE),"")</f>
        <v/>
      </c>
      <c r="D218" s="60" t="s">
        <v>160</v>
      </c>
      <c r="E218" s="60" t="s">
        <v>36</v>
      </c>
      <c r="F218" s="60" t="s">
        <v>43</v>
      </c>
      <c r="G218" s="111">
        <v>10</v>
      </c>
      <c r="H218" s="61">
        <v>0.58333333333333337</v>
      </c>
      <c r="I218" s="107">
        <f>SQRT((UFF.X-Tabella1[[#This Row],[X]])^2+(UFF.Y-Tabella1[[#This Row],[Y]])^2)/1000</f>
        <v>7.2321076763072059</v>
      </c>
      <c r="J218" s="60">
        <v>0</v>
      </c>
      <c r="K218" s="60"/>
      <c r="L218" s="60">
        <v>6</v>
      </c>
      <c r="M218" s="60">
        <v>4</v>
      </c>
      <c r="N218" s="60">
        <v>6</v>
      </c>
      <c r="O218" s="62"/>
      <c r="P218" s="62" t="s">
        <v>358</v>
      </c>
      <c r="Q218" s="62" t="s">
        <v>358</v>
      </c>
      <c r="R218" s="62"/>
      <c r="S218" s="60"/>
      <c r="T218" s="65">
        <v>2</v>
      </c>
      <c r="U218" s="70">
        <v>590900.79</v>
      </c>
      <c r="V218" s="70">
        <v>5001668.24</v>
      </c>
      <c r="W218" s="30">
        <f>IF(Tabella1[[#This Row],[PREZZO]]="",0,$AJ$2+(($AK$2-$AJ$2)/($AI$2-$AH$2))*(-$AH$2+Tabella1[[#This Row],[PREZZO]]))</f>
        <v>7.1428571428571432</v>
      </c>
      <c r="X218" s="30">
        <f>IF(Tabella1[[#This Row],[RITORNO]]="",0,$AJ$3+(($AK$3-$AJ$3)/($AI$3/24-$AH$3/24))*(-$AH$3/24+Tabella1[[#This Row],[RITORNO]]))</f>
        <v>0</v>
      </c>
      <c r="Y218" s="30">
        <f>IF(Tabella1[[#This Row],[KM]]="",0,$AJ$4+(($AK$4-$AJ$4)/($AI$4-$AH$4))*(-$AH$4+Tabella1[[#This Row],[KM]]))</f>
        <v>5.1785948824618622</v>
      </c>
      <c r="Z218" s="31">
        <f>IF(Tabella1[[#This Row],[PARK]]="",0,$AJ$5+(($AK$5-$AJ$5)/($AI$5-$AH$5))*(-$AH$5+Tabella1[[#This Row],[PARK]]))</f>
        <v>10</v>
      </c>
      <c r="AA218" s="30">
        <f>IF(Tabella1[[#This Row],[BUONI]]="",0,$AJ$6+(($AK$6-$AJ$6)/($AI$6-$AH$6))*(-$AH$6+Tabella1[[#This Row],[BUONI]]))</f>
        <v>0</v>
      </c>
      <c r="AB218" s="30">
        <f>IF(Tabella1[[#This Row],[QUALITA]]="",0,$AJ$7+(($AK$7-$AJ$7)/($AI$7-$AH$7))*(-$AH$7+Tabella1[[#This Row],[QUALITA]]))</f>
        <v>6</v>
      </c>
      <c r="AC218" s="30">
        <f>IF(Tabella1[[#This Row],[SIMPATIA]]="",0,$AJ$8+(($AK$8-$AJ$8)/($AI$8-$AH$8))*(-$AH$8+Tabella1[[#This Row],[SIMPATIA]]))</f>
        <v>4</v>
      </c>
      <c r="AD218" s="30">
        <f>IF(Tabella1[[#This Row],[LOCATION]]="",0,$AJ$9+(($AK$9-$AJ$9)/($AI$9-$AH$9))*(-$AH$9+Tabella1[[#This Row],[LOCATION]]))</f>
        <v>6</v>
      </c>
      <c r="AE218" s="77" t="s">
        <v>811</v>
      </c>
    </row>
    <row r="219" spans="1:31" ht="14.25" customHeight="1" x14ac:dyDescent="0.25">
      <c r="A219" s="28" t="str">
        <f>IFERROR(LARGE(Tabella1[VOTO],Tabella1[[#This Row],[N]]),"")</f>
        <v/>
      </c>
      <c r="B219" s="59">
        <f>ROW(Tabella1[[#This Row],[NOME1]])-1</f>
        <v>218</v>
      </c>
      <c r="C219" s="100" t="str">
        <f>IFERROR(VLOOKUP(Tabella1[[#This Row],[VOTO]],Tabella1[[GRANDE]:[N]],2,FALSE),"")</f>
        <v/>
      </c>
      <c r="D219" s="60" t="s">
        <v>690</v>
      </c>
      <c r="E219" s="60" t="s">
        <v>41</v>
      </c>
      <c r="F219" s="60" t="s">
        <v>44</v>
      </c>
      <c r="G219" s="111">
        <v>12</v>
      </c>
      <c r="H219" s="61">
        <v>0.58333333333333337</v>
      </c>
      <c r="I219" s="107">
        <f>SQRT((UFF.X-Tabella1[[#This Row],[X]])^2+(UFF.Y-Tabella1[[#This Row],[Y]])^2)/1000</f>
        <v>5.1073620923917886</v>
      </c>
      <c r="J219" s="60">
        <v>0</v>
      </c>
      <c r="K219" s="60"/>
      <c r="L219" s="60">
        <v>5</v>
      </c>
      <c r="M219" s="60">
        <v>5</v>
      </c>
      <c r="N219" s="60">
        <v>6</v>
      </c>
      <c r="O219" s="62"/>
      <c r="P219" s="62" t="s">
        <v>358</v>
      </c>
      <c r="Q219" s="62" t="s">
        <v>358</v>
      </c>
      <c r="R219" s="62"/>
      <c r="S219" s="64"/>
      <c r="T219" s="65">
        <v>3</v>
      </c>
      <c r="U219" s="70">
        <v>589050.81999999995</v>
      </c>
      <c r="V219" s="70">
        <v>5000467.4800000004</v>
      </c>
      <c r="W219" s="63">
        <f>IF(Tabella1[[#This Row],[PREZZO]]="",0,$AJ$2+(($AK$2-$AJ$2)/($AI$2-$AH$2))*(-$AH$2+Tabella1[[#This Row],[PREZZO]]))</f>
        <v>5.7142857142857144</v>
      </c>
      <c r="X219" s="63">
        <f>IF(Tabella1[[#This Row],[RITORNO]]="",0,$AJ$3+(($AK$3-$AJ$3)/($AI$3/24-$AH$3/24))*(-$AH$3/24+Tabella1[[#This Row],[RITORNO]]))</f>
        <v>0</v>
      </c>
      <c r="Y219" s="63">
        <f>IF(Tabella1[[#This Row],[KM]]="",0,$AJ$4+(($AK$4-$AJ$4)/($AI$4-$AH$4))*(-$AH$4+Tabella1[[#This Row],[KM]]))</f>
        <v>6.5950919384054743</v>
      </c>
      <c r="Z219" s="71">
        <f>IF(Tabella1[[#This Row],[PARK]]="",0,$AJ$5+(($AK$5-$AJ$5)/($AI$5-$AH$5))*(-$AH$5+Tabella1[[#This Row],[PARK]]))</f>
        <v>10</v>
      </c>
      <c r="AA219" s="63">
        <f>IF(Tabella1[[#This Row],[BUONI]]="",0,$AJ$6+(($AK$6-$AJ$6)/($AI$6-$AH$6))*(-$AH$6+Tabella1[[#This Row],[BUONI]]))</f>
        <v>0</v>
      </c>
      <c r="AB219" s="63">
        <f>IF(Tabella1[[#This Row],[QUALITA]]="",0,$AJ$7+(($AK$7-$AJ$7)/($AI$7-$AH$7))*(-$AH$7+Tabella1[[#This Row],[QUALITA]]))</f>
        <v>5</v>
      </c>
      <c r="AC219" s="63">
        <f>IF(Tabella1[[#This Row],[SIMPATIA]]="",0,$AJ$8+(($AK$8-$AJ$8)/($AI$8-$AH$8))*(-$AH$8+Tabella1[[#This Row],[SIMPATIA]]))</f>
        <v>5</v>
      </c>
      <c r="AD219" s="63">
        <f>IF(Tabella1[[#This Row],[LOCATION]]="",0,$AJ$9+(($AK$9-$AJ$9)/($AI$9-$AH$9))*(-$AH$9+Tabella1[[#This Row],[LOCATION]]))</f>
        <v>6</v>
      </c>
      <c r="AE219" s="77" t="s">
        <v>818</v>
      </c>
    </row>
    <row r="220" spans="1:31" ht="14.25" customHeight="1" x14ac:dyDescent="0.25">
      <c r="A220" s="28" t="str">
        <f>IFERROR(LARGE(Tabella1[VOTO],Tabella1[[#This Row],[N]]),"")</f>
        <v/>
      </c>
      <c r="B220" s="59">
        <f>ROW(Tabella1[[#This Row],[NOME1]])-1</f>
        <v>219</v>
      </c>
      <c r="C220" s="100" t="str">
        <f>IFERROR(VLOOKUP(Tabella1[[#This Row],[VOTO]],Tabella1[[GRANDE]:[N]],2,FALSE),"")</f>
        <v/>
      </c>
      <c r="D220" s="60" t="s">
        <v>212</v>
      </c>
      <c r="E220" s="60" t="s">
        <v>37</v>
      </c>
      <c r="F220" s="60" t="s">
        <v>213</v>
      </c>
      <c r="G220" s="111"/>
      <c r="H220" s="61">
        <v>0.58333333333333337</v>
      </c>
      <c r="I220" s="107">
        <f>SQRT((UFF.X-Tabella1[[#This Row],[X]])^2+(UFF.Y-Tabella1[[#This Row],[Y]])^2)/1000</f>
        <v>3.5237319393081199</v>
      </c>
      <c r="J220" s="60"/>
      <c r="K220" s="60"/>
      <c r="L220" s="60"/>
      <c r="M220" s="60"/>
      <c r="N220" s="60"/>
      <c r="O220" s="62"/>
      <c r="P220" s="62" t="s">
        <v>358</v>
      </c>
      <c r="Q220" s="62" t="s">
        <v>358</v>
      </c>
      <c r="R220" s="62"/>
      <c r="S220" s="63"/>
      <c r="T220" s="65">
        <v>0</v>
      </c>
      <c r="U220" s="66">
        <v>580654.4</v>
      </c>
      <c r="V220" s="66">
        <v>4998478.01</v>
      </c>
      <c r="W220" s="63">
        <f>IF(Tabella1[[#This Row],[PREZZO]]="",0,$AJ$2+(($AK$2-$AJ$2)/($AI$2-$AH$2))*(-$AH$2+Tabella1[[#This Row],[PREZZO]]))</f>
        <v>0</v>
      </c>
      <c r="X220" s="63">
        <f>IF(Tabella1[[#This Row],[RITORNO]]="",0,$AJ$3+(($AK$3-$AJ$3)/($AI$3/24-$AH$3/24))*(-$AH$3/24+Tabella1[[#This Row],[RITORNO]]))</f>
        <v>0</v>
      </c>
      <c r="Y220" s="63">
        <f>IF(Tabella1[[#This Row],[KM]]="",0,$AJ$4+(($AK$4-$AJ$4)/($AI$4-$AH$4))*(-$AH$4+Tabella1[[#This Row],[KM]]))</f>
        <v>7.6508453737945858</v>
      </c>
      <c r="Z220" s="71">
        <f>IF(Tabella1[[#This Row],[PARK]]="",0,$AJ$5+(($AK$5-$AJ$5)/($AI$5-$AH$5))*(-$AH$5+Tabella1[[#This Row],[PARK]]))</f>
        <v>0</v>
      </c>
      <c r="AA220" s="63">
        <f>IF(Tabella1[[#This Row],[BUONI]]="",0,$AJ$6+(($AK$6-$AJ$6)/($AI$6-$AH$6))*(-$AH$6+Tabella1[[#This Row],[BUONI]]))</f>
        <v>0</v>
      </c>
      <c r="AB220" s="63">
        <f>IF(Tabella1[[#This Row],[QUALITA]]="",0,$AJ$7+(($AK$7-$AJ$7)/($AI$7-$AH$7))*(-$AH$7+Tabella1[[#This Row],[QUALITA]]))</f>
        <v>0</v>
      </c>
      <c r="AC220" s="63">
        <f>IF(Tabella1[[#This Row],[SIMPATIA]]="",0,$AJ$8+(($AK$8-$AJ$8)/($AI$8-$AH$8))*(-$AH$8+Tabella1[[#This Row],[SIMPATIA]]))</f>
        <v>0</v>
      </c>
      <c r="AD220" s="63">
        <f>IF(Tabella1[[#This Row],[LOCATION]]="",0,$AJ$9+(($AK$9-$AJ$9)/($AI$9-$AH$9))*(-$AH$9+Tabella1[[#This Row],[LOCATION]]))</f>
        <v>0</v>
      </c>
      <c r="AE220" s="77" t="s">
        <v>820</v>
      </c>
    </row>
    <row r="221" spans="1:31" ht="14.25" customHeight="1" x14ac:dyDescent="0.25">
      <c r="A221" s="28" t="str">
        <f>IFERROR(LARGE(Tabella1[VOTO],Tabella1[[#This Row],[N]]),"")</f>
        <v/>
      </c>
      <c r="B221" s="24">
        <f>ROW(Tabella1[[#This Row],[NOME1]])-1</f>
        <v>220</v>
      </c>
      <c r="C221" s="100" t="str">
        <f>IFERROR(VLOOKUP(Tabella1[[#This Row],[VOTO]],Tabella1[[GRANDE]:[N]],2,FALSE),"")</f>
        <v/>
      </c>
      <c r="D221" s="60" t="s">
        <v>720</v>
      </c>
      <c r="E221" s="60" t="s">
        <v>35</v>
      </c>
      <c r="F221" s="60" t="s">
        <v>234</v>
      </c>
      <c r="G221" s="111"/>
      <c r="H221" s="61">
        <v>0.58333333333333337</v>
      </c>
      <c r="I221" s="107">
        <f>SQRT((UFF.X-Tabella1[[#This Row],[X]])^2+(UFF.Y-Tabella1[[#This Row],[Y]])^2)/1000</f>
        <v>3.87346577763372</v>
      </c>
      <c r="J221" s="60"/>
      <c r="K221" s="60"/>
      <c r="L221" s="60"/>
      <c r="M221" s="60"/>
      <c r="N221" s="60"/>
      <c r="O221" s="62"/>
      <c r="P221" s="62" t="s">
        <v>358</v>
      </c>
      <c r="Q221" s="69" t="s">
        <v>300</v>
      </c>
      <c r="R221" s="62"/>
      <c r="S221" s="63"/>
      <c r="T221" s="65">
        <v>0</v>
      </c>
      <c r="U221" s="66">
        <v>580256.13</v>
      </c>
      <c r="V221" s="66">
        <v>4998752.4400000004</v>
      </c>
      <c r="W221" s="30">
        <f>IF(Tabella1[[#This Row],[PREZZO]]="",0,$AJ$2+(($AK$2-$AJ$2)/($AI$2-$AH$2))*(-$AH$2+Tabella1[[#This Row],[PREZZO]]))</f>
        <v>0</v>
      </c>
      <c r="X221" s="30">
        <f>IF(Tabella1[[#This Row],[RITORNO]]="",0,$AJ$3+(($AK$3-$AJ$3)/($AI$3/24-$AH$3/24))*(-$AH$3/24+Tabella1[[#This Row],[RITORNO]]))</f>
        <v>0</v>
      </c>
      <c r="Y221" s="30">
        <f>IF(Tabella1[[#This Row],[KM]]="",0,$AJ$4+(($AK$4-$AJ$4)/($AI$4-$AH$4))*(-$AH$4+Tabella1[[#This Row],[KM]]))</f>
        <v>7.4176894815775194</v>
      </c>
      <c r="Z221" s="31">
        <f>IF(Tabella1[[#This Row],[PARK]]="",0,$AJ$5+(($AK$5-$AJ$5)/($AI$5-$AH$5))*(-$AH$5+Tabella1[[#This Row],[PARK]]))</f>
        <v>0</v>
      </c>
      <c r="AA221" s="30">
        <f>IF(Tabella1[[#This Row],[BUONI]]="",0,$AJ$6+(($AK$6-$AJ$6)/($AI$6-$AH$6))*(-$AH$6+Tabella1[[#This Row],[BUONI]]))</f>
        <v>0</v>
      </c>
      <c r="AB221" s="30">
        <f>IF(Tabella1[[#This Row],[QUALITA]]="",0,$AJ$7+(($AK$7-$AJ$7)/($AI$7-$AH$7))*(-$AH$7+Tabella1[[#This Row],[QUALITA]]))</f>
        <v>0</v>
      </c>
      <c r="AC221" s="30">
        <f>IF(Tabella1[[#This Row],[SIMPATIA]]="",0,$AJ$8+(($AK$8-$AJ$8)/($AI$8-$AH$8))*(-$AH$8+Tabella1[[#This Row],[SIMPATIA]]))</f>
        <v>0</v>
      </c>
      <c r="AD221" s="30">
        <f>IF(Tabella1[[#This Row],[LOCATION]]="",0,$AJ$9+(($AK$9-$AJ$9)/($AI$9-$AH$9))*(-$AH$9+Tabella1[[#This Row],[LOCATION]]))</f>
        <v>0</v>
      </c>
      <c r="AE221" s="77" t="s">
        <v>840</v>
      </c>
    </row>
    <row r="222" spans="1:31" ht="14.25" customHeight="1" x14ac:dyDescent="0.25">
      <c r="A222" s="28" t="str">
        <f>IFERROR(LARGE(Tabella1[VOTO],Tabella1[[#This Row],[N]]),"")</f>
        <v/>
      </c>
      <c r="B222" s="59">
        <f>ROW(Tabella1[[#This Row],[NOME1]])-1</f>
        <v>221</v>
      </c>
      <c r="C222" s="100" t="str">
        <f>IFERROR(VLOOKUP(Tabella1[[#This Row],[VOTO]],Tabella1[[GRANDE]:[N]],2,FALSE),"")</f>
        <v/>
      </c>
      <c r="D222" s="60" t="s">
        <v>88</v>
      </c>
      <c r="E222" s="60" t="s">
        <v>35</v>
      </c>
      <c r="F222" s="60" t="s">
        <v>96</v>
      </c>
      <c r="G222" s="111"/>
      <c r="H222" s="61">
        <v>0.58333333333333337</v>
      </c>
      <c r="I222" s="107">
        <f>SQRT((UFF.X-Tabella1[[#This Row],[X]])^2+(UFF.Y-Tabella1[[#This Row],[Y]])^2)/1000</f>
        <v>2.3986535538506164</v>
      </c>
      <c r="J222" s="60"/>
      <c r="K222" s="60"/>
      <c r="L222" s="60"/>
      <c r="M222" s="60"/>
      <c r="N222" s="60"/>
      <c r="O222" s="62"/>
      <c r="P222" s="62" t="s">
        <v>358</v>
      </c>
      <c r="Q222" s="62" t="s">
        <v>358</v>
      </c>
      <c r="R222" s="62"/>
      <c r="S222" s="60"/>
      <c r="T222" s="65">
        <v>0</v>
      </c>
      <c r="U222" s="70">
        <v>581811.82999999996</v>
      </c>
      <c r="V222" s="70">
        <v>4998490.25</v>
      </c>
      <c r="W222" s="30">
        <f>IF(Tabella1[[#This Row],[PREZZO]]="",0,$AJ$2+(($AK$2-$AJ$2)/($AI$2-$AH$2))*(-$AH$2+Tabella1[[#This Row],[PREZZO]]))</f>
        <v>0</v>
      </c>
      <c r="X222" s="30">
        <f>IF(Tabella1[[#This Row],[RITORNO]]="",0,$AJ$3+(($AK$3-$AJ$3)/($AI$3/24-$AH$3/24))*(-$AH$3/24+Tabella1[[#This Row],[RITORNO]]))</f>
        <v>0</v>
      </c>
      <c r="Y222" s="30">
        <f>IF(Tabella1[[#This Row],[KM]]="",0,$AJ$4+(($AK$4-$AJ$4)/($AI$4-$AH$4))*(-$AH$4+Tabella1[[#This Row],[KM]]))</f>
        <v>8.4008976307662557</v>
      </c>
      <c r="Z222" s="31">
        <f>IF(Tabella1[[#This Row],[PARK]]="",0,$AJ$5+(($AK$5-$AJ$5)/($AI$5-$AH$5))*(-$AH$5+Tabella1[[#This Row],[PARK]]))</f>
        <v>0</v>
      </c>
      <c r="AA222" s="30">
        <f>IF(Tabella1[[#This Row],[BUONI]]="",0,$AJ$6+(($AK$6-$AJ$6)/($AI$6-$AH$6))*(-$AH$6+Tabella1[[#This Row],[BUONI]]))</f>
        <v>0</v>
      </c>
      <c r="AB222" s="30">
        <f>IF(Tabella1[[#This Row],[QUALITA]]="",0,$AJ$7+(($AK$7-$AJ$7)/($AI$7-$AH$7))*(-$AH$7+Tabella1[[#This Row],[QUALITA]]))</f>
        <v>0</v>
      </c>
      <c r="AC222" s="30">
        <f>IF(Tabella1[[#This Row],[SIMPATIA]]="",0,$AJ$8+(($AK$8-$AJ$8)/($AI$8-$AH$8))*(-$AH$8+Tabella1[[#This Row],[SIMPATIA]]))</f>
        <v>0</v>
      </c>
      <c r="AD222" s="30">
        <f>IF(Tabella1[[#This Row],[LOCATION]]="",0,$AJ$9+(($AK$9-$AJ$9)/($AI$9-$AH$9))*(-$AH$9+Tabella1[[#This Row],[LOCATION]]))</f>
        <v>0</v>
      </c>
      <c r="AE222" s="77" t="s">
        <v>819</v>
      </c>
    </row>
    <row r="223" spans="1:31" ht="14.25" customHeight="1" x14ac:dyDescent="0.25">
      <c r="A223" s="25"/>
      <c r="B223" s="37" t="s">
        <v>221</v>
      </c>
      <c r="C223" s="25"/>
      <c r="D223" s="25">
        <f>SUBTOTAL(103,Tabella1[NOME1])</f>
        <v>221</v>
      </c>
      <c r="E223" s="25"/>
      <c r="F223" s="25"/>
      <c r="G223" s="38"/>
      <c r="H223" s="25">
        <f>SUBTOTAL(103,Tabella1[RITORNO])</f>
        <v>104</v>
      </c>
      <c r="I223" s="11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36"/>
      <c r="U223" s="58"/>
      <c r="V223" s="58"/>
      <c r="W223" s="39"/>
      <c r="X223" s="39"/>
      <c r="Y223" s="39"/>
      <c r="Z223" s="31"/>
      <c r="AA223" s="39"/>
      <c r="AB223" s="39"/>
      <c r="AC223" s="39"/>
      <c r="AD223" s="39"/>
      <c r="AE223" s="39"/>
    </row>
  </sheetData>
  <mergeCells count="3">
    <mergeCell ref="AM1:AQ1"/>
    <mergeCell ref="AH17:AI17"/>
    <mergeCell ref="AJ17:AK17"/>
  </mergeCells>
  <conditionalFormatting sqref="W2:W222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:AB222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:AC222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:AD222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222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:Y222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:AA222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:Z222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E4" r:id="rId1"/>
    <hyperlink ref="AE21" r:id="rId2"/>
    <hyperlink ref="AE3" r:id="rId3"/>
    <hyperlink ref="AE36" r:id="rId4"/>
    <hyperlink ref="AE19" r:id="rId5"/>
    <hyperlink ref="AE11" r:id="rId6"/>
    <hyperlink ref="AE51" r:id="rId7"/>
    <hyperlink ref="AE43" r:id="rId8"/>
    <hyperlink ref="AE22" r:id="rId9"/>
    <hyperlink ref="AE58" r:id="rId10"/>
    <hyperlink ref="AE2" r:id="rId11"/>
    <hyperlink ref="AE29" r:id="rId12"/>
    <hyperlink ref="AE181" r:id="rId13"/>
    <hyperlink ref="AE14" r:id="rId14"/>
    <hyperlink ref="AE31" r:id="rId15"/>
    <hyperlink ref="AE208" r:id="rId16"/>
    <hyperlink ref="AE149" r:id="rId17"/>
    <hyperlink ref="AE97" r:id="rId18"/>
    <hyperlink ref="AE98" r:id="rId19"/>
    <hyperlink ref="AE193" r:id="rId20"/>
    <hyperlink ref="AE8" r:id="rId21"/>
    <hyperlink ref="AE34" r:id="rId22"/>
    <hyperlink ref="AE73" r:id="rId23"/>
    <hyperlink ref="AE23" r:id="rId24"/>
    <hyperlink ref="AE27" r:id="rId25"/>
    <hyperlink ref="AE52" r:id="rId26"/>
    <hyperlink ref="AE35" r:id="rId27"/>
    <hyperlink ref="AE38" r:id="rId28"/>
    <hyperlink ref="AE10" r:id="rId29"/>
    <hyperlink ref="AE7" r:id="rId30"/>
    <hyperlink ref="AE33" r:id="rId31"/>
    <hyperlink ref="AE30" r:id="rId32"/>
    <hyperlink ref="AE214" r:id="rId33"/>
    <hyperlink ref="AE25" r:id="rId34"/>
    <hyperlink ref="AE24" r:id="rId35"/>
    <hyperlink ref="AE32" r:id="rId36"/>
    <hyperlink ref="AE44" r:id="rId37"/>
    <hyperlink ref="AE47" r:id="rId38"/>
    <hyperlink ref="AE26" r:id="rId39"/>
    <hyperlink ref="AE95" r:id="rId40"/>
    <hyperlink ref="AE94" r:id="rId41"/>
    <hyperlink ref="AE93" r:id="rId42"/>
    <hyperlink ref="AE90" r:id="rId43"/>
    <hyperlink ref="AE9" r:id="rId44"/>
    <hyperlink ref="AE54" r:id="rId45"/>
    <hyperlink ref="AE18" r:id="rId46"/>
    <hyperlink ref="AE72" r:id="rId47"/>
    <hyperlink ref="AE37" r:id="rId48"/>
    <hyperlink ref="AE48" r:id="rId49"/>
    <hyperlink ref="AE201" r:id="rId50"/>
    <hyperlink ref="AE15" r:id="rId51"/>
    <hyperlink ref="AE39" r:id="rId52"/>
    <hyperlink ref="AE41" r:id="rId53"/>
    <hyperlink ref="AE40" r:id="rId54"/>
    <hyperlink ref="AE46" r:id="rId55"/>
    <hyperlink ref="AE49" r:id="rId56"/>
    <hyperlink ref="AE45" r:id="rId57"/>
    <hyperlink ref="AE50" r:id="rId58"/>
    <hyperlink ref="AE53" r:id="rId59"/>
    <hyperlink ref="AE56" r:id="rId60"/>
    <hyperlink ref="AE142" r:id="rId61"/>
    <hyperlink ref="AE145" r:id="rId62"/>
    <hyperlink ref="AE151" r:id="rId63"/>
    <hyperlink ref="AE137" r:id="rId64"/>
    <hyperlink ref="AE207" r:id="rId65"/>
    <hyperlink ref="AE209" r:id="rId66"/>
    <hyperlink ref="AE210" r:id="rId67"/>
    <hyperlink ref="AE167" r:id="rId68"/>
    <hyperlink ref="AE101" r:id="rId69"/>
    <hyperlink ref="AE17" r:id="rId70"/>
    <hyperlink ref="AE125" r:id="rId71"/>
    <hyperlink ref="AE6" r:id="rId72"/>
    <hyperlink ref="AE20" r:id="rId73"/>
    <hyperlink ref="AE16" r:id="rId74"/>
    <hyperlink ref="AE155" r:id="rId75"/>
    <hyperlink ref="AE154" r:id="rId76"/>
    <hyperlink ref="AE168" r:id="rId77"/>
    <hyperlink ref="AE180" r:id="rId78"/>
    <hyperlink ref="AE186" r:id="rId79"/>
    <hyperlink ref="AE178" r:id="rId80"/>
    <hyperlink ref="AE179" r:id="rId81"/>
    <hyperlink ref="AE146" r:id="rId82"/>
    <hyperlink ref="AE139" r:id="rId83"/>
    <hyperlink ref="AE185" r:id="rId84"/>
    <hyperlink ref="AE131" r:id="rId85"/>
    <hyperlink ref="AE175" r:id="rId86"/>
    <hyperlink ref="AE148" r:id="rId87"/>
    <hyperlink ref="AE110" r:id="rId88"/>
    <hyperlink ref="AE118" r:id="rId89"/>
    <hyperlink ref="AE184" r:id="rId90"/>
    <hyperlink ref="AE134" r:id="rId91"/>
    <hyperlink ref="AE160" r:id="rId92"/>
    <hyperlink ref="AE183" r:id="rId93"/>
    <hyperlink ref="AE141" r:id="rId94"/>
    <hyperlink ref="AE130" r:id="rId95"/>
    <hyperlink ref="AE109" r:id="rId96"/>
    <hyperlink ref="AE152" r:id="rId97"/>
    <hyperlink ref="AE147" r:id="rId98"/>
    <hyperlink ref="AE202" r:id="rId99"/>
    <hyperlink ref="AE203" r:id="rId100"/>
    <hyperlink ref="AE123" r:id="rId101"/>
    <hyperlink ref="AE127" r:id="rId102"/>
    <hyperlink ref="AE135" r:id="rId103"/>
    <hyperlink ref="AE162" r:id="rId104"/>
    <hyperlink ref="AE116" r:id="rId105"/>
    <hyperlink ref="AE204" r:id="rId106"/>
    <hyperlink ref="AE211" r:id="rId107"/>
    <hyperlink ref="AE12" r:id="rId108" location="MAPVIEW"/>
    <hyperlink ref="AE213" r:id="rId109"/>
    <hyperlink ref="AE212" r:id="rId110"/>
    <hyperlink ref="AE200" r:id="rId111"/>
    <hyperlink ref="AE199" r:id="rId112"/>
    <hyperlink ref="AE198" r:id="rId113"/>
    <hyperlink ref="AE197" r:id="rId114"/>
    <hyperlink ref="AE196" r:id="rId115"/>
    <hyperlink ref="AE194" r:id="rId116"/>
    <hyperlink ref="AE192" r:id="rId117"/>
    <hyperlink ref="AE189" r:id="rId118"/>
    <hyperlink ref="AE191" r:id="rId119"/>
    <hyperlink ref="AE206" r:id="rId120"/>
    <hyperlink ref="AE205" r:id="rId121"/>
    <hyperlink ref="AE188" r:id="rId122"/>
    <hyperlink ref="AE187" r:id="rId123"/>
    <hyperlink ref="AE182" r:id="rId124"/>
    <hyperlink ref="AE42" r:id="rId125"/>
    <hyperlink ref="AE177" r:id="rId126"/>
    <hyperlink ref="AE176" r:id="rId127"/>
    <hyperlink ref="AE174" r:id="rId128"/>
    <hyperlink ref="AE173" r:id="rId129"/>
    <hyperlink ref="AE171" r:id="rId130"/>
    <hyperlink ref="AE169" r:id="rId131"/>
    <hyperlink ref="AE28" r:id="rId132"/>
    <hyperlink ref="AE57" r:id="rId133"/>
    <hyperlink ref="AE60" r:id="rId134"/>
    <hyperlink ref="AE63" r:id="rId135"/>
    <hyperlink ref="AE65" r:id="rId136"/>
    <hyperlink ref="AE62" r:id="rId137"/>
    <hyperlink ref="AE64" r:id="rId138"/>
    <hyperlink ref="AE59" r:id="rId139"/>
    <hyperlink ref="AE66" r:id="rId140"/>
    <hyperlink ref="AE67" r:id="rId141"/>
    <hyperlink ref="AE71" r:id="rId142"/>
    <hyperlink ref="AE69" r:id="rId143"/>
    <hyperlink ref="AE68" r:id="rId144"/>
    <hyperlink ref="AE70" r:id="rId145"/>
    <hyperlink ref="AE74" r:id="rId146"/>
    <hyperlink ref="AE77" r:id="rId147"/>
    <hyperlink ref="AE75" r:id="rId148"/>
    <hyperlink ref="AE76" r:id="rId149"/>
    <hyperlink ref="AE103" r:id="rId150"/>
    <hyperlink ref="AE92" r:id="rId151"/>
    <hyperlink ref="AE110:AE112" r:id="rId152" display="https://www.google.it/maps/place/Centro+Commerciale+Cremona+Po/@45.1497847,10.0168319,13.94z/data=!3m1!5s0x4780fdef1f27317b:0x7edf0a3a4ec9752b!4m5!3m4!1s0x4780fdef1f273165:0xe21b2681a00de37e!8m2!3d45.1493068!4d9.99803?hl=it"/>
    <hyperlink ref="AE89" r:id="rId153"/>
    <hyperlink ref="AE114" r:id="rId154"/>
    <hyperlink ref="AE165" r:id="rId155"/>
    <hyperlink ref="AE126" r:id="rId156"/>
    <hyperlink ref="AE115" r:id="rId157"/>
    <hyperlink ref="AE218" r:id="rId158"/>
    <hyperlink ref="AE111" r:id="rId159"/>
    <hyperlink ref="AE170" r:id="rId160"/>
    <hyperlink ref="AE157" r:id="rId161"/>
    <hyperlink ref="AE217" r:id="rId162"/>
    <hyperlink ref="AE219" r:id="rId163"/>
    <hyperlink ref="AE222" r:id="rId164"/>
    <hyperlink ref="AE220" r:id="rId165"/>
    <hyperlink ref="AE216" r:id="rId166"/>
    <hyperlink ref="AE120" r:id="rId167"/>
    <hyperlink ref="AE106" r:id="rId168"/>
    <hyperlink ref="AE112" r:id="rId169"/>
    <hyperlink ref="AE117" r:id="rId170"/>
    <hyperlink ref="AE158" r:id="rId171"/>
    <hyperlink ref="AE88" r:id="rId172"/>
    <hyperlink ref="AE78" r:id="rId173"/>
    <hyperlink ref="AE108" r:id="rId174"/>
    <hyperlink ref="AE96" r:id="rId175"/>
    <hyperlink ref="AE113" r:id="rId176"/>
    <hyperlink ref="AE104" r:id="rId177"/>
    <hyperlink ref="AE132" r:id="rId178"/>
    <hyperlink ref="AE221" r:id="rId179"/>
    <hyperlink ref="AE156" r:id="rId180"/>
    <hyperlink ref="AE119" r:id="rId181"/>
    <hyperlink ref="AE81" r:id="rId182"/>
    <hyperlink ref="AE100" r:id="rId183"/>
    <hyperlink ref="AE164" r:id="rId184"/>
    <hyperlink ref="AE136" r:id="rId185"/>
    <hyperlink ref="AE82" r:id="rId186"/>
    <hyperlink ref="AE159" r:id="rId187"/>
    <hyperlink ref="AE121" r:id="rId188"/>
    <hyperlink ref="AE107" r:id="rId189"/>
    <hyperlink ref="AE85" r:id="rId190"/>
    <hyperlink ref="AE166" r:id="rId191"/>
    <hyperlink ref="AE161" r:id="rId192"/>
    <hyperlink ref="AE80" r:id="rId193"/>
    <hyperlink ref="AE91" r:id="rId194"/>
    <hyperlink ref="AE124" r:id="rId195"/>
    <hyperlink ref="AE83" r:id="rId196"/>
    <hyperlink ref="AE150" r:id="rId197"/>
    <hyperlink ref="AE99" r:id="rId198"/>
    <hyperlink ref="AE79" r:id="rId199"/>
    <hyperlink ref="AE129" r:id="rId200"/>
    <hyperlink ref="AE163" r:id="rId201"/>
    <hyperlink ref="AE153" r:id="rId202"/>
    <hyperlink ref="AE13" r:id="rId203"/>
    <hyperlink ref="AE122" r:id="rId204"/>
    <hyperlink ref="AE138" r:id="rId205"/>
    <hyperlink ref="AE133" r:id="rId206"/>
    <hyperlink ref="AE84" r:id="rId207"/>
    <hyperlink ref="AE128" r:id="rId208"/>
    <hyperlink ref="AE143" r:id="rId209"/>
    <hyperlink ref="AE5" r:id="rId210"/>
    <hyperlink ref="AE105" r:id="rId211"/>
    <hyperlink ref="AE144" r:id="rId212"/>
    <hyperlink ref="AE140" r:id="rId213"/>
  </hyperlinks>
  <pageMargins left="0.70866141732283472" right="0.70866141732283472" top="0.74803149606299213" bottom="0.74803149606299213" header="0.31496062992125984" footer="0.31496062992125984"/>
  <pageSetup paperSize="8" scale="67" fitToHeight="2" orientation="portrait" r:id="rId214"/>
  <headerFooter>
    <oddHeader>&amp;C&amp;F&amp;R&amp;T/&amp;D</oddHeader>
    <oddFooter>&amp;R&amp;P/&amp;N</oddFooter>
  </headerFooter>
  <legacyDrawing r:id="rId215"/>
  <tableParts count="1">
    <tablePart r:id="rId2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E15" sqref="E15"/>
    </sheetView>
  </sheetViews>
  <sheetFormatPr defaultColWidth="5" defaultRowHeight="15" x14ac:dyDescent="0.25"/>
  <cols>
    <col min="2" max="2" width="17.140625" customWidth="1"/>
    <col min="3" max="3" width="17.5703125" customWidth="1"/>
    <col min="4" max="4" width="27.7109375" customWidth="1"/>
    <col min="5" max="5" width="7.85546875" customWidth="1"/>
    <col min="9" max="9" width="7.85546875" customWidth="1"/>
    <col min="13" max="13" width="7.7109375" customWidth="1"/>
    <col min="15" max="15" width="24" customWidth="1"/>
    <col min="17" max="17" width="11.42578125" customWidth="1"/>
    <col min="18" max="28" width="3.85546875" customWidth="1"/>
  </cols>
  <sheetData>
    <row r="1" spans="1:28" ht="72" customHeight="1" x14ac:dyDescent="0.25">
      <c r="A1" s="47" t="s">
        <v>121</v>
      </c>
      <c r="B1" s="47" t="s">
        <v>1</v>
      </c>
      <c r="C1" s="47" t="s">
        <v>32</v>
      </c>
      <c r="D1" s="47" t="s">
        <v>0</v>
      </c>
      <c r="E1" s="47" t="s">
        <v>4</v>
      </c>
      <c r="F1" s="47" t="s">
        <v>5</v>
      </c>
      <c r="G1" s="47" t="s">
        <v>9</v>
      </c>
      <c r="H1" s="47" t="s">
        <v>10</v>
      </c>
      <c r="I1" s="47" t="s">
        <v>11</v>
      </c>
      <c r="J1" s="47" t="s">
        <v>8</v>
      </c>
      <c r="K1" s="47" t="s">
        <v>12</v>
      </c>
      <c r="L1" s="47" t="s">
        <v>114</v>
      </c>
      <c r="M1" s="48" t="s">
        <v>25</v>
      </c>
      <c r="N1" s="47" t="s">
        <v>3</v>
      </c>
      <c r="O1" s="47" t="s">
        <v>6</v>
      </c>
      <c r="P1" s="47" t="s">
        <v>123</v>
      </c>
      <c r="Q1" s="47" t="s">
        <v>219</v>
      </c>
      <c r="R1" s="47" t="s">
        <v>220</v>
      </c>
      <c r="S1" s="47" t="s">
        <v>157</v>
      </c>
      <c r="T1" s="47" t="s">
        <v>158</v>
      </c>
      <c r="U1" s="47" t="s">
        <v>19</v>
      </c>
      <c r="V1" s="47" t="s">
        <v>14</v>
      </c>
      <c r="W1" s="47" t="s">
        <v>20</v>
      </c>
      <c r="X1" s="47" t="s">
        <v>21</v>
      </c>
      <c r="Y1" s="47" t="s">
        <v>22</v>
      </c>
      <c r="Z1" s="47" t="s">
        <v>23</v>
      </c>
      <c r="AA1" s="47" t="s">
        <v>24</v>
      </c>
      <c r="AB1" s="47" t="s">
        <v>115</v>
      </c>
    </row>
    <row r="2" spans="1:28" ht="18" customHeight="1" x14ac:dyDescent="0.25">
      <c r="A2" s="45">
        <f>ROW(Tabella1[[#This Row],[NOME1]])-1</f>
        <v>1</v>
      </c>
      <c r="B2" s="17" t="s">
        <v>197</v>
      </c>
      <c r="C2" s="17" t="s">
        <v>198</v>
      </c>
      <c r="D2" s="17" t="s">
        <v>199</v>
      </c>
      <c r="E2" s="40">
        <v>10</v>
      </c>
      <c r="F2" s="17">
        <v>8</v>
      </c>
      <c r="G2" s="17">
        <v>7</v>
      </c>
      <c r="H2" s="17">
        <v>8</v>
      </c>
      <c r="I2" s="41">
        <v>0.5625</v>
      </c>
      <c r="J2" s="42">
        <v>4.5999999999999996</v>
      </c>
      <c r="K2" s="17">
        <v>0</v>
      </c>
      <c r="L2" s="17">
        <v>10</v>
      </c>
      <c r="M2" s="43"/>
      <c r="N2" s="42" t="s">
        <v>222</v>
      </c>
      <c r="O2" s="43" t="s">
        <v>202</v>
      </c>
      <c r="P2" s="42" t="s">
        <v>203</v>
      </c>
      <c r="Q2" s="44">
        <v>42515</v>
      </c>
      <c r="R2" s="45">
        <v>1</v>
      </c>
      <c r="S2" s="46">
        <v>581855.92000000004</v>
      </c>
      <c r="T2" s="46">
        <v>4995180</v>
      </c>
      <c r="U2" s="43"/>
      <c r="V2" s="43"/>
      <c r="W2" s="43"/>
      <c r="X2" s="43"/>
      <c r="Y2" s="43"/>
      <c r="Z2" s="43"/>
      <c r="AA2" s="43"/>
      <c r="AB2" s="43"/>
    </row>
    <row r="3" spans="1:28" x14ac:dyDescent="0.25">
      <c r="A3" s="49">
        <f>ROW(Tabella1[[#This Row],[NOME1]])-1</f>
        <v>2</v>
      </c>
      <c r="B3" s="50" t="s">
        <v>177</v>
      </c>
      <c r="C3" s="50" t="s">
        <v>41</v>
      </c>
      <c r="D3" s="50" t="s">
        <v>39</v>
      </c>
      <c r="E3" s="51"/>
      <c r="F3" s="50">
        <v>4</v>
      </c>
      <c r="G3" s="50">
        <v>5</v>
      </c>
      <c r="H3" s="50">
        <v>5</v>
      </c>
      <c r="I3" s="52"/>
      <c r="J3" s="53">
        <v>3.1</v>
      </c>
      <c r="K3" s="50"/>
      <c r="L3" s="50">
        <v>10</v>
      </c>
      <c r="M3" s="54"/>
      <c r="N3" s="53" t="s">
        <v>130</v>
      </c>
      <c r="O3" s="50" t="s">
        <v>178</v>
      </c>
      <c r="P3" s="53"/>
      <c r="Q3" s="50"/>
      <c r="R3" s="49">
        <v>5</v>
      </c>
      <c r="S3" s="55">
        <v>581189.44999999995</v>
      </c>
      <c r="T3" s="55">
        <v>5000185.53</v>
      </c>
      <c r="U3" s="54"/>
      <c r="V3" s="54"/>
      <c r="W3" s="54"/>
      <c r="X3" s="54"/>
      <c r="Y3" s="54"/>
      <c r="Z3" s="54"/>
      <c r="AA3" s="54"/>
      <c r="AB3" s="54"/>
    </row>
    <row r="4" spans="1:28" x14ac:dyDescent="0.25">
      <c r="A4" s="45">
        <f>ROW(Tabella1[[#This Row],[NOME1]])-1</f>
        <v>3</v>
      </c>
      <c r="B4" s="17" t="s">
        <v>68</v>
      </c>
      <c r="C4" s="17" t="s">
        <v>36</v>
      </c>
      <c r="D4" s="17" t="s">
        <v>226</v>
      </c>
      <c r="E4" s="40"/>
      <c r="F4" s="17">
        <v>7</v>
      </c>
      <c r="G4" s="17">
        <v>6</v>
      </c>
      <c r="H4" s="17">
        <v>8</v>
      </c>
      <c r="I4" s="41"/>
      <c r="J4" s="42">
        <v>5.3</v>
      </c>
      <c r="K4" s="17"/>
      <c r="L4" s="17">
        <v>10</v>
      </c>
      <c r="M4" s="43"/>
      <c r="N4" s="42" t="s">
        <v>130</v>
      </c>
      <c r="O4" s="17" t="s">
        <v>225</v>
      </c>
      <c r="P4" s="42"/>
      <c r="Q4" s="17"/>
      <c r="R4" s="45">
        <v>3</v>
      </c>
      <c r="S4" s="13">
        <v>579438.81999999995</v>
      </c>
      <c r="T4" s="13">
        <v>4996671.96</v>
      </c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5">
        <f>ROW(Tabella1[[#This Row],[NOME1]])-1</f>
        <v>4</v>
      </c>
      <c r="B5" s="17" t="s">
        <v>69</v>
      </c>
      <c r="C5" s="17" t="s">
        <v>36</v>
      </c>
      <c r="D5" s="17" t="s">
        <v>206</v>
      </c>
      <c r="E5" s="40"/>
      <c r="F5" s="17">
        <v>6</v>
      </c>
      <c r="G5" s="17">
        <v>6</v>
      </c>
      <c r="H5" s="17">
        <v>7</v>
      </c>
      <c r="I5" s="41"/>
      <c r="J5" s="42">
        <v>5.3</v>
      </c>
      <c r="K5" s="17"/>
      <c r="L5" s="17">
        <v>10</v>
      </c>
      <c r="M5" s="43"/>
      <c r="N5" s="42"/>
      <c r="O5" s="17"/>
      <c r="P5" s="42"/>
      <c r="Q5" s="17"/>
      <c r="R5" s="45">
        <v>3</v>
      </c>
      <c r="S5" s="13">
        <v>579327.69999999995</v>
      </c>
      <c r="T5" s="13">
        <v>4996805.67</v>
      </c>
      <c r="U5" s="43"/>
      <c r="V5" s="43"/>
      <c r="W5" s="43"/>
      <c r="X5" s="43"/>
      <c r="Y5" s="43"/>
      <c r="Z5" s="43"/>
      <c r="AA5" s="43"/>
      <c r="AB5" s="43"/>
    </row>
    <row r="6" spans="1:28" ht="15" customHeight="1" x14ac:dyDescent="0.25">
      <c r="A6" s="49">
        <f>ROW(Tabella1[[#This Row],[NOME1]])-1</f>
        <v>5</v>
      </c>
      <c r="B6" s="50" t="s">
        <v>141</v>
      </c>
      <c r="C6" s="50" t="s">
        <v>35</v>
      </c>
      <c r="D6" s="50" t="s">
        <v>142</v>
      </c>
      <c r="E6" s="56"/>
      <c r="F6" s="50">
        <v>6</v>
      </c>
      <c r="G6" s="50">
        <v>6</v>
      </c>
      <c r="H6" s="50">
        <v>6</v>
      </c>
      <c r="I6" s="52"/>
      <c r="J6" s="53">
        <v>4.5</v>
      </c>
      <c r="K6" s="50"/>
      <c r="L6" s="50"/>
      <c r="M6" s="54"/>
      <c r="N6" s="53" t="s">
        <v>222</v>
      </c>
      <c r="O6" s="54" t="s">
        <v>223</v>
      </c>
      <c r="P6" s="53" t="s">
        <v>224</v>
      </c>
      <c r="Q6" s="57">
        <v>42518</v>
      </c>
      <c r="R6" s="49">
        <v>1</v>
      </c>
      <c r="S6" s="20">
        <v>579590.81999999995</v>
      </c>
      <c r="T6" s="20">
        <v>4999779.24</v>
      </c>
      <c r="U6" s="54"/>
      <c r="V6" s="54"/>
      <c r="W6" s="54"/>
      <c r="X6" s="54"/>
      <c r="Y6" s="54"/>
      <c r="Z6" s="54"/>
      <c r="AA6" s="54"/>
      <c r="AB6" s="54"/>
    </row>
  </sheetData>
  <conditionalFormatting sqref="U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PAPPATORIA</vt:lpstr>
      <vt:lpstr>ELIMINATI</vt:lpstr>
      <vt:lpstr>PAPPATORIA!Area_stampa</vt:lpstr>
      <vt:lpstr>PAPPATORIA!Titoli_stampa</vt:lpstr>
      <vt:lpstr>UFF.X</vt:lpstr>
      <vt:lpstr>UFF.Y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Ballasina</dc:creator>
  <cp:lastModifiedBy>Ballasina</cp:lastModifiedBy>
  <cp:lastPrinted>2018-02-08T16:17:25Z</cp:lastPrinted>
  <dcterms:created xsi:type="dcterms:W3CDTF">2016-05-09T15:31:51Z</dcterms:created>
  <dcterms:modified xsi:type="dcterms:W3CDTF">2018-02-15T12:28:09Z</dcterms:modified>
</cp:coreProperties>
</file>